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ink/ink2.xml" ContentType="application/inkml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38c4086ca443454/"/>
    </mc:Choice>
  </mc:AlternateContent>
  <xr:revisionPtr revIDLastSave="228" documentId="8_{7789E4FE-DAC7-4424-A952-3C5B95B3FF15}" xr6:coauthVersionLast="47" xr6:coauthVersionMax="47" xr10:uidLastSave="{4D1F8D1A-311F-4993-85AD-1B70056849E4}"/>
  <bookViews>
    <workbookView xWindow="-20617" yWindow="-98" windowWidth="20715" windowHeight="13155" xr2:uid="{22188677-20BD-4FDC-8C87-52EDD4AAF8F2}"/>
  </bookViews>
  <sheets>
    <sheet name="Conductored Cables" sheetId="1" r:id="rId1"/>
    <sheet name="Conductored Template" sheetId="4" r:id="rId2"/>
    <sheet name="Fire Alarm" sheetId="7" r:id="rId3"/>
    <sheet name="Fire Alarm Template" sheetId="8" r:id="rId4"/>
    <sheet name="Water Otter" sheetId="9" r:id="rId5"/>
    <sheet name="Water Otter Template" sheetId="10" r:id="rId6"/>
    <sheet name="Coax" sheetId="3" r:id="rId7"/>
    <sheet name="Coax Template" sheetId="5" r:id="rId8"/>
    <sheet name="Category Cables" sheetId="2" r:id="rId9"/>
    <sheet name="Category Cable Template" sheetId="6" r:id="rId10"/>
    <sheet name="Access Control - Life Safety" sheetId="11" r:id="rId11"/>
    <sheet name="AC-LS Template" sheetId="12" r:id="rId12"/>
  </sheets>
  <definedNames>
    <definedName name="_xlnm._FilterDatabase" localSheetId="8" hidden="1">'Category Cables'!$A$1:$AD$15</definedName>
    <definedName name="_xlnm._FilterDatabase" localSheetId="0" hidden="1">'Conductored Cables'!$A$1:$AC$38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8" i="4" l="1"/>
  <c r="B37" i="4"/>
  <c r="B36" i="4"/>
  <c r="B35" i="4"/>
  <c r="B34" i="4"/>
  <c r="B33" i="4"/>
  <c r="B32" i="4"/>
  <c r="B31" i="4"/>
  <c r="B30" i="4"/>
  <c r="B29" i="4"/>
  <c r="B27" i="4"/>
  <c r="B24" i="4"/>
  <c r="B23" i="4"/>
  <c r="B26" i="4"/>
  <c r="B22" i="4"/>
  <c r="B21" i="4"/>
  <c r="B19" i="4"/>
  <c r="B18" i="4"/>
  <c r="B17" i="4"/>
  <c r="B16" i="4"/>
  <c r="B15" i="4"/>
  <c r="B14" i="4"/>
  <c r="B13" i="4"/>
  <c r="B12" i="4"/>
  <c r="B10" i="4"/>
  <c r="B38" i="8"/>
  <c r="B37" i="8"/>
  <c r="B36" i="8"/>
  <c r="B35" i="8"/>
  <c r="B34" i="8"/>
  <c r="B33" i="8"/>
  <c r="B32" i="8"/>
  <c r="B31" i="8"/>
  <c r="B30" i="8"/>
  <c r="B29" i="8"/>
  <c r="B27" i="8"/>
  <c r="B26" i="8"/>
  <c r="B24" i="8"/>
  <c r="B23" i="8"/>
  <c r="B22" i="8"/>
  <c r="B21" i="8"/>
  <c r="B19" i="8"/>
  <c r="B18" i="8"/>
  <c r="B17" i="8"/>
  <c r="B16" i="8"/>
  <c r="B15" i="8"/>
  <c r="B14" i="8"/>
  <c r="B13" i="8"/>
  <c r="B10" i="8"/>
  <c r="B38" i="10"/>
  <c r="B37" i="10"/>
  <c r="B36" i="10"/>
  <c r="B35" i="10"/>
  <c r="B34" i="10"/>
  <c r="B33" i="10"/>
  <c r="B32" i="10"/>
  <c r="B31" i="10"/>
  <c r="B30" i="10"/>
  <c r="B29" i="10"/>
  <c r="B26" i="10"/>
  <c r="B27" i="10"/>
  <c r="B24" i="10"/>
  <c r="B23" i="10"/>
  <c r="B22" i="10"/>
  <c r="B21" i="10"/>
  <c r="B19" i="10"/>
  <c r="B18" i="10"/>
  <c r="B17" i="10"/>
  <c r="B16" i="10"/>
  <c r="B15" i="10"/>
  <c r="B14" i="10"/>
  <c r="B13" i="10"/>
  <c r="B10" i="10"/>
  <c r="A35" i="5"/>
  <c r="B34" i="5"/>
  <c r="B33" i="5"/>
  <c r="B32" i="5"/>
  <c r="B31" i="5"/>
  <c r="B30" i="5"/>
  <c r="B29" i="5"/>
  <c r="B28" i="5"/>
  <c r="B27" i="5"/>
  <c r="B26" i="5"/>
  <c r="B25" i="5"/>
  <c r="B24" i="5"/>
  <c r="B22" i="5"/>
  <c r="B21" i="5"/>
  <c r="B20" i="5"/>
  <c r="B19" i="5"/>
  <c r="B17" i="5"/>
  <c r="B16" i="5"/>
  <c r="B15" i="5"/>
  <c r="B14" i="5"/>
  <c r="B13" i="5"/>
  <c r="B19" i="6"/>
  <c r="A37" i="6"/>
  <c r="B36" i="6"/>
  <c r="B35" i="6"/>
  <c r="B34" i="6"/>
  <c r="B33" i="6"/>
  <c r="B32" i="6"/>
  <c r="B31" i="6"/>
  <c r="B30" i="6"/>
  <c r="B29" i="6"/>
  <c r="B28" i="6"/>
  <c r="B27" i="6"/>
  <c r="B26" i="6"/>
  <c r="B24" i="6"/>
  <c r="B23" i="6"/>
  <c r="B22" i="6"/>
  <c r="B21" i="6"/>
  <c r="B18" i="6"/>
  <c r="B17" i="6"/>
  <c r="B16" i="6"/>
  <c r="B15" i="6"/>
  <c r="B14" i="6"/>
  <c r="B13" i="6"/>
  <c r="B10" i="6"/>
  <c r="A32" i="12"/>
  <c r="A31" i="12"/>
  <c r="A30" i="12"/>
  <c r="A29" i="12"/>
  <c r="B25" i="12"/>
  <c r="B24" i="12"/>
  <c r="B23" i="12"/>
  <c r="B22" i="12"/>
  <c r="B21" i="12"/>
  <c r="B20" i="12"/>
  <c r="B19" i="12"/>
  <c r="B18" i="12"/>
  <c r="B17" i="12"/>
  <c r="B16" i="12"/>
  <c r="B15" i="12"/>
  <c r="B14" i="12"/>
  <c r="B10" i="12"/>
  <c r="B10" i="5"/>
  <c r="B13" i="12"/>
  <c r="B12" i="6"/>
  <c r="B12" i="5"/>
  <c r="B12" i="10"/>
  <c r="B12" i="8"/>
  <c r="B12" i="12"/>
  <c r="B9" i="12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B9" i="10" l="1"/>
  <c r="B9" i="8"/>
  <c r="B9" i="6"/>
  <c r="B9" i="5"/>
  <c r="B9" i="4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</futureMetadata>
  <valueMetadata count="1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</valueMetadata>
</metadata>
</file>

<file path=xl/sharedStrings.xml><?xml version="1.0" encoding="utf-8"?>
<sst xmlns="http://schemas.openxmlformats.org/spreadsheetml/2006/main" count="3441" uniqueCount="836">
  <si>
    <t>Part Number</t>
  </si>
  <si>
    <t>Description</t>
  </si>
  <si>
    <t># of Condctors</t>
  </si>
  <si>
    <t>AWG Size</t>
  </si>
  <si>
    <t>Stranding</t>
  </si>
  <si>
    <t>7x28</t>
  </si>
  <si>
    <t>Copper Type</t>
  </si>
  <si>
    <t>Bare</t>
  </si>
  <si>
    <t>Insulation</t>
  </si>
  <si>
    <t>Plenum PVC</t>
  </si>
  <si>
    <t>Insulation Thickness</t>
  </si>
  <si>
    <t>0.007 in.</t>
  </si>
  <si>
    <t>Insulation color Code</t>
  </si>
  <si>
    <t>Shielding</t>
  </si>
  <si>
    <t>Overall 100% AL Foil</t>
  </si>
  <si>
    <t>Drain Wire Type</t>
  </si>
  <si>
    <t>Drain Wire AWG</t>
  </si>
  <si>
    <t>Jacket Type</t>
  </si>
  <si>
    <t>Jacket Thickness</t>
  </si>
  <si>
    <t>Nominal Cable O.D.</t>
  </si>
  <si>
    <t>Tinned Copper</t>
  </si>
  <si>
    <t>24 AWG</t>
  </si>
  <si>
    <t>0.015 in.</t>
  </si>
  <si>
    <t>0.180 in.</t>
  </si>
  <si>
    <t>BK</t>
  </si>
  <si>
    <t>Applications</t>
  </si>
  <si>
    <t>Audio, Control, Low Voltage Power</t>
  </si>
  <si>
    <t>Cable Print</t>
  </si>
  <si>
    <t>Voltage Rating</t>
  </si>
  <si>
    <t>Operating Temperature</t>
  </si>
  <si>
    <t>Flame Test</t>
  </si>
  <si>
    <t>Max Pull Tension</t>
  </si>
  <si>
    <t>Max Bend Radius</t>
  </si>
  <si>
    <t>Cable Weight</t>
  </si>
  <si>
    <t>Nominal DCR</t>
  </si>
  <si>
    <t>Nom. Cap. Between Cond.</t>
  </si>
  <si>
    <t>Nom. Cap. Cond. To Shield</t>
  </si>
  <si>
    <t>0 to 60 C</t>
  </si>
  <si>
    <t>NFPA 262 Plenum</t>
  </si>
  <si>
    <t>CMP</t>
  </si>
  <si>
    <t>RoHS Compliant</t>
  </si>
  <si>
    <t>Yes</t>
  </si>
  <si>
    <t>1.619 in</t>
  </si>
  <si>
    <t>63 lbs</t>
  </si>
  <si>
    <t>25 lbs</t>
  </si>
  <si>
    <t>10.1 Ohms/1000 Ft.</t>
  </si>
  <si>
    <t>60 pf/ft</t>
  </si>
  <si>
    <t>108 pf/ft</t>
  </si>
  <si>
    <t>4 Cond. 22 AWG Strd. Shielded CMP</t>
  </si>
  <si>
    <t>4 Cond. 20 AWG Strd. Shielded CMP</t>
  </si>
  <si>
    <t>7x30</t>
  </si>
  <si>
    <t>0.145 in.</t>
  </si>
  <si>
    <t>BK, WH</t>
  </si>
  <si>
    <t>51 lbs</t>
  </si>
  <si>
    <t>1.305 in</t>
  </si>
  <si>
    <t>18 lbs</t>
  </si>
  <si>
    <t>17.5 Ohms/1000 Ft.</t>
  </si>
  <si>
    <t>54 pf/ft</t>
  </si>
  <si>
    <t>97 pf/ft</t>
  </si>
  <si>
    <t>Provideon Wire &amp; Cable #2C1PS22PBK 4/22 Shielded CMP Audio Cable  A B C D E F G H I J  1 2 3 4 5 6 7 8 9 0  Date Code</t>
  </si>
  <si>
    <t>Provideon Wire &amp; Cable #2C1PS20PBK 4/22 Shielded CMP Audio Cable  A B C D F G H I J 1 2 3 4 5 6 7 8 9 0 Date Code</t>
  </si>
  <si>
    <t>4 Cond. 22 AWG Solid Shielded CMP</t>
  </si>
  <si>
    <t>0.008 in.</t>
  </si>
  <si>
    <t>Provideon Wire &amp; Cable #2C1PS22PSBK 4/22 Shielded CMP Audio Cable  A B C D E F G H I J  1 2 3 4 5 6 7 8 9 0  Date Code</t>
  </si>
  <si>
    <t>2 Cond. 12 AWG Strd. Unshielded CL2P</t>
  </si>
  <si>
    <t>Solid</t>
  </si>
  <si>
    <t>19x25</t>
  </si>
  <si>
    <t>0.012 in.</t>
  </si>
  <si>
    <t>BK, RD</t>
  </si>
  <si>
    <t>N/A</t>
  </si>
  <si>
    <t>0.263 in.</t>
  </si>
  <si>
    <t>BK, GY</t>
  </si>
  <si>
    <t>0 to 75 C</t>
  </si>
  <si>
    <t>CL2P</t>
  </si>
  <si>
    <t>146 lbs</t>
  </si>
  <si>
    <t>2.367 in</t>
  </si>
  <si>
    <t>54 lbs</t>
  </si>
  <si>
    <t>1.7 Ohms/1000 Ft.</t>
  </si>
  <si>
    <t>36 pf/ft</t>
  </si>
  <si>
    <t>Provideon Wire &amp; Cable #2C12PBK 2/12 Unshielded CL2P Audio Cable  A B C D E F G H I J  1 2 3 4 5 6 7 8 9 0  Date Code</t>
  </si>
  <si>
    <t>2 Cond. 14 AWG Strd. Unshielded CL2P</t>
  </si>
  <si>
    <t>0.223 in.</t>
  </si>
  <si>
    <t>BK, GY, GN, WH</t>
  </si>
  <si>
    <t>84 lbs</t>
  </si>
  <si>
    <t>2.007 in</t>
  </si>
  <si>
    <t>36 lbs</t>
  </si>
  <si>
    <t>2.7 Ohms/1000 Ft.</t>
  </si>
  <si>
    <t>Provideon Wire &amp; Cable #2C14PBK 2/14 Unshielded CL2P Audio Cable  A B C D E F G H I J  1 2 3 4 5 6 7 8 9 0  Date Code</t>
  </si>
  <si>
    <t>19x29</t>
  </si>
  <si>
    <t>2 Cond. 16 AWG Strd. Unshielded CMP</t>
  </si>
  <si>
    <t>0.176 in.</t>
  </si>
  <si>
    <t>BK, GY, GN, SGN, WH</t>
  </si>
  <si>
    <t>1.583 in</t>
  </si>
  <si>
    <t>4.2 Ohms/1000 Ft.</t>
  </si>
  <si>
    <t>36.5 pf/ft</t>
  </si>
  <si>
    <t>Provideon Wire &amp; Cable #2C16PBK 2/16 Unshielded CMP Audio Cable  A B C D E F G H I J  1 2 3 4 5 6 7 8 9 0  Date Code</t>
  </si>
  <si>
    <t>2 Cond. 16 AWG Strd. Shielded CMP</t>
  </si>
  <si>
    <t>0.178 in.</t>
  </si>
  <si>
    <t>69 lbs</t>
  </si>
  <si>
    <t>1.60 in.</t>
  </si>
  <si>
    <t>30 lbs</t>
  </si>
  <si>
    <t>75 pf/ft</t>
  </si>
  <si>
    <t>140 pf/ft</t>
  </si>
  <si>
    <t>Provideon Wire &amp; Cable #2C16PSBK 2/16 Shielded CMP Audio Cable  A B C D E F G H I J  1 2 3 4 5 6 7 8 9 0  Date Code</t>
  </si>
  <si>
    <t>2 Cond. 18 AWG Strd. Unshielded CMP</t>
  </si>
  <si>
    <t>7x26</t>
  </si>
  <si>
    <t>0.154 in.</t>
  </si>
  <si>
    <t>42 lbs</t>
  </si>
  <si>
    <t>1.386 in.</t>
  </si>
  <si>
    <t>17 lbs</t>
  </si>
  <si>
    <t>Provideon Wire &amp; Cable #2C18PBK 2/18 Unshielded CMP Audio Cable A B C D E F G H I J 1 2 3 4 5 6 7 8 9 0 Date Code</t>
  </si>
  <si>
    <t>2 Cond. 18 AWG Strd. Shielded CMP</t>
  </si>
  <si>
    <t>0.156 in.</t>
  </si>
  <si>
    <t>BK, YE, GY, WH</t>
  </si>
  <si>
    <t>57 lbs</t>
  </si>
  <si>
    <t>1.404 in.</t>
  </si>
  <si>
    <t>21 lbs</t>
  </si>
  <si>
    <t>68 pf/ft</t>
  </si>
  <si>
    <t>122 pf/ft</t>
  </si>
  <si>
    <t>Provideon Wire &amp; Cable #2C18PSBK 2/18 Shielded CMP Audio Cable  A B C D E F G H I J  1 2 3 4 5 6 7 8 9 0  Date Code</t>
  </si>
  <si>
    <t>2 Cond. 20 AWG Strd. Shielded CMP</t>
  </si>
  <si>
    <t>0.138 in.</t>
  </si>
  <si>
    <t xml:space="preserve">BK, YE </t>
  </si>
  <si>
    <t>300 V</t>
  </si>
  <si>
    <t>39 lbs</t>
  </si>
  <si>
    <t>1.242 in.</t>
  </si>
  <si>
    <t>15 lbs</t>
  </si>
  <si>
    <t>10.5 Ohms/1000 Ft.</t>
  </si>
  <si>
    <t>Provideon Wire &amp; Cable #2C20PSBK 2/20 Shielded CMP Audio Cable  A B C D E F G H I J  1 2 3 4 5 6 7 8 9 0  Date Code</t>
  </si>
  <si>
    <t>2 Cond. 20 AWG Strd. Unshielded CMP</t>
  </si>
  <si>
    <t>0.134 in.</t>
  </si>
  <si>
    <t>26 lbs</t>
  </si>
  <si>
    <t>1.206 in.</t>
  </si>
  <si>
    <t>13 lbs</t>
  </si>
  <si>
    <t>30 pf/ft</t>
  </si>
  <si>
    <t>Provideon Wire &amp; Cable #2C20PBK 2/20 Unshielded CMP Audio Cable  A B C D E F G H I J  1 2 3 4 5 6 7 8 9 0  Date Code</t>
  </si>
  <si>
    <t>2 Cond. 22 AWG Strd. Unshielded CMP</t>
  </si>
  <si>
    <t>0.116 in.</t>
  </si>
  <si>
    <t>1.004 in.</t>
  </si>
  <si>
    <t>10 lbs</t>
  </si>
  <si>
    <t>17 Ohms/1000 Ft.</t>
  </si>
  <si>
    <t>55 pf/ft</t>
  </si>
  <si>
    <t>Provideon Wire &amp; Cable #2C22PBK 2/22 Unshielded CMP Audio Cable  A B C D E F G H I J  1 2 3 4 5 6 7 8 9 0  Date Code</t>
  </si>
  <si>
    <t>2 Cond. 22 AWG Strd. Shielded CMP</t>
  </si>
  <si>
    <t>BK, WH, GY</t>
  </si>
  <si>
    <t>28 lbs</t>
  </si>
  <si>
    <t>1.044 in.</t>
  </si>
  <si>
    <t>11 lbs</t>
  </si>
  <si>
    <t>Provideon Wire &amp; Cable #2C22PSBK 2/22 Shielded CMP Audio Cable  A B C D E F G H I J  1 2 3 4 5 6 7 8 9 0  Date Code</t>
  </si>
  <si>
    <t>2 Cond. 22 AWG Solid Shielded CMP</t>
  </si>
  <si>
    <t>Provideon Wire &amp; Cable #2C22SPSBK 2/22 Shielded CMP Audio Cable  A B C D E F G H I J  1 2 3 4 5 6 7 8 9 0  Date Code</t>
  </si>
  <si>
    <t>2 Pair 22 AWG Strd. Shielded CMP</t>
  </si>
  <si>
    <t>BK, RD, WH, GN</t>
  </si>
  <si>
    <t>0.195 in.</t>
  </si>
  <si>
    <t xml:space="preserve">BK </t>
  </si>
  <si>
    <t>46 lbs</t>
  </si>
  <si>
    <t>1.75 in.</t>
  </si>
  <si>
    <t>22 lbs</t>
  </si>
  <si>
    <t>Provideon Wire &amp; Cable #2P22PBK 4/22 Shielded CMP Audio Cable  A B C D E F G H I J  1 2 3 4 5 6 7 8 9 0  Date Code</t>
  </si>
  <si>
    <t>2 Pair 18 AWG Strd. Shielded CMP</t>
  </si>
  <si>
    <t>0.253 in.</t>
  </si>
  <si>
    <t>95 lbs</t>
  </si>
  <si>
    <t>2.277 in.</t>
  </si>
  <si>
    <t>43 lbs</t>
  </si>
  <si>
    <t>6.2 Ohms/1000 Ft.</t>
  </si>
  <si>
    <t>Provideon Wire &amp; Cable #2PS18BK 4/18 Shielded CMP Audio Cable  A B C D E F G H I J  1 2 3 4 5 6 7 8 9 0  Date Code</t>
  </si>
  <si>
    <t>3 Cond. 18 AWG Strd. Unshielded CMP</t>
  </si>
  <si>
    <t xml:space="preserve">BK, RD, WH </t>
  </si>
  <si>
    <t>0.162 in.</t>
  </si>
  <si>
    <t>1.458 in.</t>
  </si>
  <si>
    <t>34 pf/ft</t>
  </si>
  <si>
    <t>Provideon Wire &amp; Cable #3C18PBK 3/18 Unshielded CMP Audio Cable  A B C D E F G H I J  1 2 3 4 5 6 7 8 9 0  Date Code</t>
  </si>
  <si>
    <t>3 Cond. 18 AWG Strd. Shielded CMP</t>
  </si>
  <si>
    <t>BK, RD, WH</t>
  </si>
  <si>
    <t>0.166 in.</t>
  </si>
  <si>
    <t>66 lbs</t>
  </si>
  <si>
    <t>1.494 in.</t>
  </si>
  <si>
    <t>29 lbs</t>
  </si>
  <si>
    <t>Provideon Wire &amp; Cable #3C18PSBK 3/18 Shielded CMP Audio Cable  A B C D E F G H I J  1 2 3 4 5 6 7 8 9 0  Date Code</t>
  </si>
  <si>
    <t>3 Cond. 22 AWG Strd. Shielded CMP</t>
  </si>
  <si>
    <t>0.130 in.</t>
  </si>
  <si>
    <t>1.17 in.</t>
  </si>
  <si>
    <t>Provideon Wire &amp; Cable #3C22PSBK 3/22 Shielded CMP Audio Cable  A B C D E F G H I J  1 2 3 4 5 6 7 8 9 0  Date Code</t>
  </si>
  <si>
    <t>4 Cond. 12 AWG Strd. Unshielded CL2P</t>
  </si>
  <si>
    <t>0.308 in.</t>
  </si>
  <si>
    <t>250 lbs</t>
  </si>
  <si>
    <t>2.772 in.</t>
  </si>
  <si>
    <t>104 lbs</t>
  </si>
  <si>
    <t>39 pf/ft</t>
  </si>
  <si>
    <t>Provideon Wire &amp; Cable #4C12PBK 4/12 Unshielded CL2P Audio Cable  A B C D E F G H I J  1 2 3 4 5 6 7 8 9 0  Date Code</t>
  </si>
  <si>
    <t>4 Cond. 16 AWG Strd. Unshielded CMP</t>
  </si>
  <si>
    <t>0.208 in.</t>
  </si>
  <si>
    <t>92 lbs</t>
  </si>
  <si>
    <t>1.87 in.</t>
  </si>
  <si>
    <t>44 lbs</t>
  </si>
  <si>
    <t>Provideon Wire &amp; Cable #4C16PBK 4/16 Unshielded CMP Audio Cable  A B C D E F G H I J  1 2 3 4 5 6 7 8 9 0  Date Code</t>
  </si>
  <si>
    <t>4 Cond. 18 AWG Strd. Unshielded CMP</t>
  </si>
  <si>
    <t>80 lbs</t>
  </si>
  <si>
    <t>32 lbs</t>
  </si>
  <si>
    <t>Provideon Wire &amp; Cable #4C18PBK 4/18 Unshielded CMP Audio Cable  A B C D E F G H I J  1 2 3 4 5 6 7 8 9 0  Date Code</t>
  </si>
  <si>
    <t xml:space="preserve"> 4 Cond. 18 AWG Strd. Shielded CMP</t>
  </si>
  <si>
    <t xml:space="preserve">7x26 </t>
  </si>
  <si>
    <t>0.182 in.</t>
  </si>
  <si>
    <t>1.638 in.</t>
  </si>
  <si>
    <t>1.61 in.</t>
  </si>
  <si>
    <t>Provideon Wire &amp; Cable #4C18PSBK 4/18 Shielded CMP Audio Cable  A B C D E F G H I J  1 2 3 4 5 6 7 8 9 0  Date Code</t>
  </si>
  <si>
    <t>4 Cond. 20 AWG Strd. Unshielded CMP</t>
  </si>
  <si>
    <t>28.25 pf/ft</t>
  </si>
  <si>
    <t>Provideon Wire &amp; Cable #4C20PBK 4/20 Unshielded CMP Audio Cable  A B C D E F G H I J  1 2 3 4 5 6 7 8 9 0  Date Code</t>
  </si>
  <si>
    <t>4 Cond. 22 AWG Strd. Unshielded CMP</t>
  </si>
  <si>
    <t>0.136 in.</t>
  </si>
  <si>
    <t>1.22 in.</t>
  </si>
  <si>
    <t>16.1 Ohms/1000 Ft.</t>
  </si>
  <si>
    <t>27 pf/ft</t>
  </si>
  <si>
    <t>Provideon Wire &amp; Cable #4C22PBK 4/22 Unshielded CMP Audio Cable  A B C D E F G H I J  1 2 3 4 5 6 7 8 9 0  Date Code</t>
  </si>
  <si>
    <t>0.141 in.</t>
  </si>
  <si>
    <t>1.269 in.</t>
  </si>
  <si>
    <t>Provideon Wire &amp; Cable #4C22PSWH 4/22 Shielded CMP Audio Cable  A B C D E F G H I J  1 2 3 4 5 6 7 8 9 0  Date Code</t>
  </si>
  <si>
    <t>6 Cond. 18 AWG Strd. Shielded CMP</t>
  </si>
  <si>
    <t>BK, RD, WH, GN, BN, BL</t>
  </si>
  <si>
    <t>0.221 in.</t>
  </si>
  <si>
    <t>140 lbs</t>
  </si>
  <si>
    <t>1.989 in.</t>
  </si>
  <si>
    <t>50 lbs</t>
  </si>
  <si>
    <t>Provideon Wire &amp; Cable #6C18PSBK 6/18 Shielded CMP Audio Cable  A B C D E F G H I J  1 2 3 4 5 6 7 8 9 0  Date Code</t>
  </si>
  <si>
    <t>6 Cond. 22 AWG Strd. Unshielded CMP</t>
  </si>
  <si>
    <t>0.157 in.</t>
  </si>
  <si>
    <t>1.413 in.</t>
  </si>
  <si>
    <t>Provideon Wire &amp; Cable #6C22PBK 6/22 Unshielded CMP Audio Cable  A B C D E F G H I J  1 2 3 4 5 6 7 8 9 0  Date Code</t>
  </si>
  <si>
    <t>6 Cond. 22 AWG Strd. Shielded CMP</t>
  </si>
  <si>
    <t>2 Cond. 14 AWG Solid Shielded FPLR</t>
  </si>
  <si>
    <t>Polypropylene - PP</t>
  </si>
  <si>
    <t>0.030 in.</t>
  </si>
  <si>
    <t>0.281 in.</t>
  </si>
  <si>
    <t>RD</t>
  </si>
  <si>
    <t>`-20 to 60C</t>
  </si>
  <si>
    <t>UL 1666 Vertical Shaft</t>
  </si>
  <si>
    <t>FPLR</t>
  </si>
  <si>
    <t>99 lbs</t>
  </si>
  <si>
    <t>2.529 in.</t>
  </si>
  <si>
    <t>47 lbs</t>
  </si>
  <si>
    <t>2.6 Ohms/1000 ft.</t>
  </si>
  <si>
    <t>Fire Alarm, Initiating Devices, Notification Devices, Div. 28 05 13.23</t>
  </si>
  <si>
    <t>Provideon Wire &amp; Cable #DF1P14RSRD 2/14 Shielded FPLR Fire Alarm Cable  A B C D E F G H I J  1 2 3 4 5 6 7 8 9 0  Date Code</t>
  </si>
  <si>
    <t>2 Cond. 16 AWG Solid Unshielded FPLR</t>
  </si>
  <si>
    <t>62 lbs</t>
  </si>
  <si>
    <t>2.007 in.</t>
  </si>
  <si>
    <t>4.1 Ohms/1000 Ft.</t>
  </si>
  <si>
    <t>17 pf/ft</t>
  </si>
  <si>
    <t>Provideon Wire &amp; Cable #DF1P16RRD 2/16 Unshielded FPLR Fire Alarm Cable  A B C D E F G H I J  1 2 3 4 5 6 7 8 9 0  Date Code</t>
  </si>
  <si>
    <t>2 Cond. 16 AWG Solid Shielded FPLR</t>
  </si>
  <si>
    <t>0.245 in.</t>
  </si>
  <si>
    <t>`-20 to 75C</t>
  </si>
  <si>
    <t>76 lbs</t>
  </si>
  <si>
    <t>2.205 in.</t>
  </si>
  <si>
    <t>34 lbs</t>
  </si>
  <si>
    <t>Provideon Wire &amp; Cable #DF1P16RSRD 2/16 Shielded FPLR Fire Alarm Cable  A B C D E F G H I J  1 2 3 4 5 6 7 8 9 0  Date Code</t>
  </si>
  <si>
    <t>2 Cond. 18 AWG Solid Unshielded FPLR</t>
  </si>
  <si>
    <t>0.196 in.</t>
  </si>
  <si>
    <t>1.764 in.</t>
  </si>
  <si>
    <t>6.5 Ohms/1000 Ft.</t>
  </si>
  <si>
    <t>15 pf/ft</t>
  </si>
  <si>
    <t>Provideon Wire &amp; Cable #DF1P18RRD 2/16 Unshielded FPLR Fire Alarm Cable  A B C D E F G H I J  1 2 3 4 5 6 7 8 9 0  Date Code</t>
  </si>
  <si>
    <t>2 Cond. 18 AWG Solid Shielded FPLR</t>
  </si>
  <si>
    <t>27 lbs</t>
  </si>
  <si>
    <t>25 pf/ft</t>
  </si>
  <si>
    <t>45 pf/ft</t>
  </si>
  <si>
    <t>Provideon Wire &amp; Cable #DF1P18RSRD 2/18 Shielded FPLR Fire Alarm Cable  A B C D E F G H I J  1 2 3 4 5 6 7 8 9 0  Date Code</t>
  </si>
  <si>
    <t>0.009 in.</t>
  </si>
  <si>
    <t>0.239 in.</t>
  </si>
  <si>
    <t>159 lbs</t>
  </si>
  <si>
    <t>2.151 in.</t>
  </si>
  <si>
    <t>55 lbs</t>
  </si>
  <si>
    <t>1.8 Ohm/1000 Ft.</t>
  </si>
  <si>
    <t>40 pf/ft</t>
  </si>
  <si>
    <t>Provideon Wire &amp; Cable #F1P12PRD 2/12 Unshielded FPLP Fire Alarm Cable  A B C D E F G H I J  1 2 3 4 5 6 7 8 9 0  Date Code</t>
  </si>
  <si>
    <t>Provideon Wire &amp; Cable #F1P12SPRD 2/12 Unshielded FPLP Fire Alarm Cable  A B C D E F G H I J  1 2 3 4 5 6 7 8 9 0  Date Code</t>
  </si>
  <si>
    <t>2 Cond. 12 AWG Solid Unshielded FPLP</t>
  </si>
  <si>
    <t>2 Cond. 12 AWG Solid Shielded FPLP</t>
  </si>
  <si>
    <t>FPLP</t>
  </si>
  <si>
    <t>84 pF/ft</t>
  </si>
  <si>
    <t>151 pF/ft</t>
  </si>
  <si>
    <t>2 Cond. 14 AWG Solid Unshielded FPLP</t>
  </si>
  <si>
    <t xml:space="preserve">0.015 in. </t>
  </si>
  <si>
    <t>0.198 in.</t>
  </si>
  <si>
    <t xml:space="preserve">1.476 in. </t>
  </si>
  <si>
    <t>34 pF/ft</t>
  </si>
  <si>
    <t>Provideon Wire &amp; Cable #F1P14PRD 2/14 Unshielded FPLP Fire Alarm Cable  A B C D E F G H I J  1 2 3 4 5 6 7 8 9 0  Date Code</t>
  </si>
  <si>
    <t>2 Cond. 14 AWG Solid Shielded FPLP</t>
  </si>
  <si>
    <t xml:space="preserve">0.202 in. </t>
  </si>
  <si>
    <t>113 lbs</t>
  </si>
  <si>
    <t>1.818 in.</t>
  </si>
  <si>
    <t>Provideon Wire &amp; Cable #F1P14PSRD 2/14 Shielded FPLP Fire Alarm Cable  A B C D E F G H I J  1 2 3 4 5 6 7 8 9 0  Date Code</t>
  </si>
  <si>
    <t>2 SH / 2 UNSH</t>
  </si>
  <si>
    <t>Jacket Colors</t>
  </si>
  <si>
    <t>Individually Shielded Pairs</t>
  </si>
  <si>
    <t>BK &amp; RD, WH &amp; GN</t>
  </si>
  <si>
    <t>19x27</t>
  </si>
  <si>
    <t>2 Cond. 14 AWG Strd. Unshielded FPLP</t>
  </si>
  <si>
    <t xml:space="preserve"> </t>
  </si>
  <si>
    <t>0.010 in.</t>
  </si>
  <si>
    <t>1.782 in.</t>
  </si>
  <si>
    <t>Provideon Wire &amp; Cable #F1P14SPSTWH 2/14 Unshielded FPLP Fire Alarm Cable  A B C D E F G H I J  1 2 3 4 5 6 7 8 9 0  Date Code</t>
  </si>
  <si>
    <t>Provideon Wire &amp; Cable #F1P14SPSTYE 2/14 Unshielded FPLP Fire Alarm Cable  A B C D E F G H I J  1 2 3 4 5 6 7 8 9 0  Date Code</t>
  </si>
  <si>
    <t>Provideon Wire &amp; Cable #F1P14PTBK 2/14 Unshielded FPLP Fire Alarm Cable  A B C D E F G H I J  1 2 3 4 5 6 7 8 9 0  Date Code</t>
  </si>
  <si>
    <t>Provideon Wire &amp; Cable #F1P14SPRD 2/14 Unshielded FPLP Fire Alarm Cable  A B C D E F G H I J  1 2 3 4 5 6 7 8 9 0  Date Code</t>
  </si>
  <si>
    <t>2 Cond. 14 AWG Strd. Shielded FPLP</t>
  </si>
  <si>
    <t>Provideon Wire &amp; Cable #F1P14SPSRD 2/14 Shielded FPLP Fire Alarm Cable  A B C D E F G H I J  1 2 3 4 5 6 7 8 9 0  Date Code</t>
  </si>
  <si>
    <t>2 Cond. 16 AWG Solid Unshielded FPLP</t>
  </si>
  <si>
    <t>2.75 in.</t>
  </si>
  <si>
    <t>0.164 in.</t>
  </si>
  <si>
    <t>33 pf/ft</t>
  </si>
  <si>
    <t>Provideon Wire &amp; Cable #F1P16PRD 2/16 Unshielded FPLP Fire Alarm Cable  A B C D E F G H I J  1 2 3 4 5 6 7 8 9 0  Date Code</t>
  </si>
  <si>
    <t>2 Cond. 16 AWG Solid Shielded FPLP</t>
  </si>
  <si>
    <t>0.168 in.</t>
  </si>
  <si>
    <t>1.512 in.</t>
  </si>
  <si>
    <t>77 pf/ft</t>
  </si>
  <si>
    <t>139 pf/ft</t>
  </si>
  <si>
    <t>Provideon Wire &amp; Cable #F1P16PSRD 2/16 Shielded FPLP Fire Alarm Cable  A B C D E F G H I J  1 2 3 4 5 6 7 8 9 0  Date Code</t>
  </si>
  <si>
    <t>WH</t>
  </si>
  <si>
    <t>Provideon Wire &amp; Cable #F1P16PWH 2/16 Unshielded FPLP Fire Alarm Cable  A B C D E F G H I J  1 2 3 4 5 6 7 8 9 0  Date Code</t>
  </si>
  <si>
    <t>2 Cond. 16 AWG Strd. Unshielded FPLP</t>
  </si>
  <si>
    <t>2 Cond. 18 AWG Strd. Unshielded FPLP</t>
  </si>
  <si>
    <t>Provideon Wire &amp; Cable #F1P16SPRD 2/16 Unshielded FPLP Fire Alarm Cable  A B C D E F G H I J  1 2 3 4 5 6 7 8 9 0  Date Code</t>
  </si>
  <si>
    <t>Provideon Wire &amp; Cable #F1P16SPSRD 2/16 Shielded FPLP Fire Alarm Cable  A B C D E F G H I J  1 2 3 4 5 6 7 8 9 0  Date Code</t>
  </si>
  <si>
    <t>2 Cond. 16 AWG Strd. Shielded FPLP</t>
  </si>
  <si>
    <t>2 Cond. 18 AWG Solid Shielded FPLP</t>
  </si>
  <si>
    <t>0.148 in.</t>
  </si>
  <si>
    <t>53 lbs</t>
  </si>
  <si>
    <t>1.33 in.</t>
  </si>
  <si>
    <t>66 pf/ft</t>
  </si>
  <si>
    <t>119 pf/ft</t>
  </si>
  <si>
    <t>Fire Alarm, Initiating Devices, Notification Devices, Div. 28 05 13.24</t>
  </si>
  <si>
    <t>2 Cond. 18 AWG Strd. Shielded FPLP</t>
  </si>
  <si>
    <t>2 Cond. 18 AWG Solid Unshielded FPLP</t>
  </si>
  <si>
    <t>0.144 in.</t>
  </si>
  <si>
    <t>31 pf/ft</t>
  </si>
  <si>
    <t>1.29 in.</t>
  </si>
  <si>
    <t>19 lbs</t>
  </si>
  <si>
    <t>Provideon Wire &amp; Cable #F1P18PRD 2/18 Unshielded FPLP Fire Alarm Cable  A B C D E F G H I J  1 2 3 4 5 6 7 8 9 0  Date Code</t>
  </si>
  <si>
    <t>Provideon Wire &amp; Cable #F1P18SPSRD 2/18 Shielded FPLP Fire Alarm Cable  A B C D E F G H I J  1 2 3 4 5 6 7 8 9 0  Date Code</t>
  </si>
  <si>
    <t>Provideon Wire &amp; Cable #F1P18PSRD 2/18 Shielded FPLP Fire Alarm Cable  A B C D E F G H I J  1 2 3 4 5 6 7 8 9 0  Date Code</t>
  </si>
  <si>
    <t>Provideon Wire &amp; Cable #F1P18SPRD 2/18 Unshielded FPLP Fire Alarm Cable  A B C D E F G H I J  1 2 3 4 5 6 7 8 9 0  Date Code</t>
  </si>
  <si>
    <t>4 Cond. 18 AWG Solid Unshielded FPLP</t>
  </si>
  <si>
    <t>BK, RD, BN, BL</t>
  </si>
  <si>
    <t>Provideon Wire &amp; Cable #F4C18PRD 4/18 Unshielded FPLP Fire Alarm Cable  A B C D E F G H I J  1 2 3 4 5 6 7 8 9 0  Date Code</t>
  </si>
  <si>
    <t>4 Cond. 22 AWG Solid Unshielded CMP</t>
  </si>
  <si>
    <t>Provideon Wire &amp; Cable #4C22SPBK 4/22 Unshielded CMP Audio Cable  A B C D E F G H I J  1 2 3 4 5 6 7 8 9 0  Date Code</t>
  </si>
  <si>
    <t xml:space="preserve">2 Cond. 18 AWG Strd. Unshielded WO </t>
  </si>
  <si>
    <t>2 Cond. 16 AWG Strd. Unshielded WO</t>
  </si>
  <si>
    <t>2 Cond. 14 AWG Strd. Unshielded WO</t>
  </si>
  <si>
    <t>2 Cond. 12 AWG Strd. Unshielded WO</t>
  </si>
  <si>
    <t>4 Cond. 18 AWG Strd. Unshielded WO</t>
  </si>
  <si>
    <t>4 Cond. 16 AWG Strd. Unshielded WO</t>
  </si>
  <si>
    <t>2 Cond. 18 AWG Strd. Unshielded WO</t>
  </si>
  <si>
    <t>2 Cond. 18 AWG Strd. Shielded WO</t>
  </si>
  <si>
    <t>2 Cond. 16 AWG Strd. Shielded WO</t>
  </si>
  <si>
    <t>2 Cond. 14 AWG Strd. Shielded WO</t>
  </si>
  <si>
    <t>4 Cond. 18 AWG Strd. Shielded WO</t>
  </si>
  <si>
    <t>4 Cond. 22 AWG Solid Unshielded WO</t>
  </si>
  <si>
    <t>2 Cond. 22 AWG Strd. Shielded WO</t>
  </si>
  <si>
    <t>2 Cond. 20 AWG Strd. Shielded WO</t>
  </si>
  <si>
    <t>6 Cond. 18 AWG Strd. Shielded WO</t>
  </si>
  <si>
    <t>6 Cond. 22 AWG Strd. Shielded WO</t>
  </si>
  <si>
    <t>WO Tape</t>
  </si>
  <si>
    <t>WO Tape, Overall 100% AL Foil</t>
  </si>
  <si>
    <t>WO Tape, 2 SH / 2 UNSH</t>
  </si>
  <si>
    <t>PVC/Nylon</t>
  </si>
  <si>
    <t>0.020 in.</t>
  </si>
  <si>
    <t>0.040 in.</t>
  </si>
  <si>
    <t xml:space="preserve">PVC </t>
  </si>
  <si>
    <t>PVC</t>
  </si>
  <si>
    <t>UV Resistant PVC</t>
  </si>
  <si>
    <t>0.025 in.</t>
  </si>
  <si>
    <t>GY</t>
  </si>
  <si>
    <t>`-20 to 90 C</t>
  </si>
  <si>
    <t>UL 1685</t>
  </si>
  <si>
    <t>CL3, FPL, PLTC</t>
  </si>
  <si>
    <t xml:space="preserve">CL3, FPL </t>
  </si>
  <si>
    <t>CL3, FPL</t>
  </si>
  <si>
    <t>CM, CL3, FPL</t>
  </si>
  <si>
    <t xml:space="preserve">CM, CL3 </t>
  </si>
  <si>
    <t>CM, CL3</t>
  </si>
  <si>
    <t>28 pf/ft</t>
  </si>
  <si>
    <t>32 pf/ft</t>
  </si>
  <si>
    <t>37 pf/ft</t>
  </si>
  <si>
    <t>46 pf/ft</t>
  </si>
  <si>
    <t>Provideon Wire &amp; Cable #WB2C12GY 2/12 Unshielded FPL CL3 Water Otter  A B C D E F G H I J  1 2 3 4 5 6 7 8 9 0  Date Code</t>
  </si>
  <si>
    <t>0.340 in.</t>
  </si>
  <si>
    <t>3.06 in.</t>
  </si>
  <si>
    <t>78 lbs</t>
  </si>
  <si>
    <t>Provideon Wire &amp; Cable #DB2C12BK 2/12 Unshielded FPL CL3 PLTC Water Otter  A B C D E F G H I J  1 2 3 4 5 6 7 8 9 0  Date Code</t>
  </si>
  <si>
    <t>Provideon Wire &amp; Cable #DB2C18BK 2/18 Unshielded FPL CL3 PLTC Water Otter  A B C D E F G H I J  1 2 3 4 5 6 7 8 9 0  Date Code</t>
  </si>
  <si>
    <t>Provideon Wire &amp; Cable #DB2C16BK 2/16 Unshielded FPL CL3 PLTC Water Otter  A B C D E F G H I J  1 2 3 4 5 6 7 8 9 0  Date Code</t>
  </si>
  <si>
    <t>Provideon Wire &amp; Cable #DB2C14BK 2/14 Unshielded FPL CL3 PLTC Water Otter  A B C D E F G H I J  1 2 3 4 5 6 7 8 9 0  Date Code</t>
  </si>
  <si>
    <t>Provideon Wire &amp; Cable #DB2C18SBK 2/18 Shielded FPL CL3 PLTC Water Otter  A B C D E F G H I J  1 2 3 4 5 6 7 8 9 0  Date Code</t>
  </si>
  <si>
    <t>Provideon Wire &amp; Cable #DB2C16SBK 2/16 Shielded FPL CL3 PLTC Water Otter  A B C D E F G H I J  1 2 3 4 5 6 7 8 9 0  Date Code</t>
  </si>
  <si>
    <t>Provideon Wire &amp; Cable #DB2C14SBK 2/14 Shielded FPL CL3 PLTC Water Otter  A B C D E F G H I J  1 2 3 4 5 6 7 8 9 0  Date Code</t>
  </si>
  <si>
    <t>Provideon Wire &amp; Cable #DB4C18SBK 4/18 Shielded FPL CL3 PLTC Water Otter  A B C D E F G H I J  1 2 3 4 5 6 7 8 9 0  Date Code</t>
  </si>
  <si>
    <t>Provideon Wire &amp; Cable #DB4C18BK 4/18 Unshielded FPL CL3 PLTC Water Otter  A B C D E F G H I J  1 2 3 4 5 6 7 8 9 0  Date Code</t>
  </si>
  <si>
    <t>Provideon Wire &amp; Cable #DB4C18BK 4/16 Unshielded FPL CL3 PLTC Water Otter  A B C D E F G H I J  1 2 3 4 5 6 7 8 9 0  Date Code</t>
  </si>
  <si>
    <t>Provideon Wire &amp; Cable #WB2C18GY 2/18 Unshielded FPL CL3 Water Otter  A B C D E F G H I J  1 2 3 4 5 6 7 8 9 0  Date Code</t>
  </si>
  <si>
    <t>Provideon Wire &amp; Cable #WB2C16GY 2/16 Unshielded FPL CL3 Water Otter  A B C D E F G H I J  1 2 3 4 5 6 7 8 9 0  Date Code</t>
  </si>
  <si>
    <t>Provideon Wire &amp; Cable #WB2C14GY 2/14 Unshielded FPL CL3 Water Otter  A B C D E F G H I J  1 2 3 4 5 6 7 8 9 0  Date Code</t>
  </si>
  <si>
    <t>Provideon Wire &amp; Cable #WB6C18SGY 6/18 Shielded CM FPL CL3 Water Otter  A B C D E F G H I J  1 2 3 4 5 6 7 8 9 0  Date Code</t>
  </si>
  <si>
    <t>Provideon Wire &amp; Cable #WB2C16SGY 2/16 Shielded CM FPL CL3 Water Otter  A B C D E F G H I J  1 2 3 4 5 6 7 8 9 0  Date Code</t>
  </si>
  <si>
    <t>Provideon Wire &amp; Cable #WB2C18SGY 2/18 Shielded CM FPL CL3 Water Otter  A B C D E F G H I J  1 2 3 4 5 6 7 8 9 0  Date Code</t>
  </si>
  <si>
    <t>Provideon Wire &amp; Cable #WB6C22SGY 6/22 Shielded CM CL3 Water Otter  A B C D E F G H I J  1 2 3 4 5 6 7 8 9 0  Date Code</t>
  </si>
  <si>
    <t>Provideon Wire &amp; Cable #WB2C1P22SGY 4/22 Shielded CM CL3 Water Otter  A B C D E F G H I J  1 2 3 4 5 6 7 8 9 0  Date Code</t>
  </si>
  <si>
    <t>Provideon Wire &amp; Cable #WB2C22SGY 2/22 Shielded CM CL3 Water Otter  A B C D E F G H I J  1 2 3 4 5 6 7 8 9 0  Date Code</t>
  </si>
  <si>
    <t>Provideon Wire &amp; Cable #WB2C20SGY 2/20 Shielded CM CL3 Water Otter  A B C D E F G H I J  1 2 3 4 5 6 7 8 9 0  Date Code</t>
  </si>
  <si>
    <t>Provideon Wire &amp; Cable #WB4C18GY 4/18 Unshielded FPL CL3 Water Otter  A B C D E F G H I J  1 2 3 4 5 6 7 8 9 0  Date Code</t>
  </si>
  <si>
    <t>Provideon Wire &amp; Cable #WB4CS22SGY 4/22 Unshielded CM CL3 Water Otter  A B C D E F G H I J  1 2 3 4 5 6 7 8 9 0  Date Code</t>
  </si>
  <si>
    <t>0.310 in.</t>
  </si>
  <si>
    <t>2.79 in.</t>
  </si>
  <si>
    <t>59 lbs</t>
  </si>
  <si>
    <t>0.295 in.</t>
  </si>
  <si>
    <t>2.655 in.</t>
  </si>
  <si>
    <t>48 lbs</t>
  </si>
  <si>
    <t>0.270 in.</t>
  </si>
  <si>
    <t>2.43 in.</t>
  </si>
  <si>
    <t>0.327 in.</t>
  </si>
  <si>
    <t>98 lbs</t>
  </si>
  <si>
    <t>2.943 in.</t>
  </si>
  <si>
    <t>56 lbs</t>
  </si>
  <si>
    <t>0.355 in.</t>
  </si>
  <si>
    <t>108 lbs</t>
  </si>
  <si>
    <t>3.195 in.</t>
  </si>
  <si>
    <t>75 lbs</t>
  </si>
  <si>
    <t>49 lbs</t>
  </si>
  <si>
    <t>58 pf/ft</t>
  </si>
  <si>
    <t>0.328 in.</t>
  </si>
  <si>
    <t>2.952 in.</t>
  </si>
  <si>
    <t>58 lbs</t>
  </si>
  <si>
    <t>67 pf/ft</t>
  </si>
  <si>
    <t>0.350 in.</t>
  </si>
  <si>
    <t>3.15 in.</t>
  </si>
  <si>
    <t>67 lbs</t>
  </si>
  <si>
    <t>83 pf/ft</t>
  </si>
  <si>
    <t>0.371 in.</t>
  </si>
  <si>
    <t>60 lbs</t>
  </si>
  <si>
    <t>72 lbs</t>
  </si>
  <si>
    <t>3.339 in.</t>
  </si>
  <si>
    <t>0.218 in.</t>
  </si>
  <si>
    <t>1.962 in.</t>
  </si>
  <si>
    <t>0.242 in.</t>
  </si>
  <si>
    <t>2.178 in.</t>
  </si>
  <si>
    <t>0.294 in.</t>
  </si>
  <si>
    <t>82 lbs</t>
  </si>
  <si>
    <t>2.646 in.</t>
  </si>
  <si>
    <t>0.316 in.</t>
  </si>
  <si>
    <t>68 lbs</t>
  </si>
  <si>
    <t>0.194 in.</t>
  </si>
  <si>
    <t>1.862 in.</t>
  </si>
  <si>
    <t>91 lbs</t>
  </si>
  <si>
    <t>0.205 in.</t>
  </si>
  <si>
    <t>33 lbs</t>
  </si>
  <si>
    <t>1.845 in.</t>
  </si>
  <si>
    <t>0.220 in.</t>
  </si>
  <si>
    <t>1.98 in.</t>
  </si>
  <si>
    <t>0.257 in.</t>
  </si>
  <si>
    <t>2.313 in.</t>
  </si>
  <si>
    <t>0.323 in.</t>
  </si>
  <si>
    <t>93 lbs</t>
  </si>
  <si>
    <t>2.907 in.</t>
  </si>
  <si>
    <t>1.503 in.</t>
  </si>
  <si>
    <t>0.235 in.</t>
  </si>
  <si>
    <t>2.120 in.</t>
  </si>
  <si>
    <t>78 pf/ft</t>
  </si>
  <si>
    <t>138 pf/ft</t>
  </si>
  <si>
    <t xml:space="preserve">Indoor &amp; Outdoor Audio, Control, Low Voltage, Fire Alarm </t>
  </si>
  <si>
    <t>RG-6 18 SOLID CCS CATVP QUAD-SHIELD</t>
  </si>
  <si>
    <t>RG-6 18 SOLID BARE CMP SDI COAX</t>
  </si>
  <si>
    <t>RG-6 18 SOLID BARE CMP</t>
  </si>
  <si>
    <t>RG-58 20 STND TIN  50 OHM PLENUM</t>
  </si>
  <si>
    <t>RG-6 18 SOLID BARE CATVP</t>
  </si>
  <si>
    <t>RG-59 20 SOLID BARE CMP + 1 PAIR 18 STND SIAMESE</t>
  </si>
  <si>
    <t>CATEGORY 5E CMR 4 PAIR</t>
  </si>
  <si>
    <t>CATEGORY 6 CMR 4 PAIR</t>
  </si>
  <si>
    <t>RG-6 18 SOLID CCS CATVP</t>
  </si>
  <si>
    <t>RG8/X Flexible 16Awg. BC 95% BC Braid 50 ohm Plenum</t>
  </si>
  <si>
    <t>RG-6 18 SOLID BARE CM AQUASEAL OUTDOOR</t>
  </si>
  <si>
    <t>2 pair 24 (7X32) TINNED SHIELDED CMP RS-485</t>
  </si>
  <si>
    <t>1 pair 24 (7X32) TINNED SHIELDED CMP RS-485</t>
  </si>
  <si>
    <t>RGB/SYNC 5 MINIATURE 26 AWG CMP RATED FLEXIBLE</t>
  </si>
  <si>
    <t>23 AWG</t>
  </si>
  <si>
    <t>Bare Copper</t>
  </si>
  <si>
    <t>Polyolefin</t>
  </si>
  <si>
    <t>BL, WH/BL, OR, WH/OR, GN, WH/GN, BN, WH/BN</t>
  </si>
  <si>
    <t>0.191 in.</t>
  </si>
  <si>
    <t>NEC Rating</t>
  </si>
  <si>
    <t>300V</t>
  </si>
  <si>
    <t>CMR</t>
  </si>
  <si>
    <t>0.955 in.</t>
  </si>
  <si>
    <t>26 Ohms/1000ft</t>
  </si>
  <si>
    <t>14 pF/ft</t>
  </si>
  <si>
    <t>`-20 to 60 C</t>
  </si>
  <si>
    <t>Black</t>
  </si>
  <si>
    <t>Blue</t>
  </si>
  <si>
    <t>black</t>
  </si>
  <si>
    <t>CATEGORY 5E CMP 4 PAIR</t>
  </si>
  <si>
    <t>CATEGORY 6A CMP 4 PAIR</t>
  </si>
  <si>
    <t>CATEGORY 6A CMP 4 PAIR SHIELDED</t>
  </si>
  <si>
    <t>CATEGORY 6 CMP 4 PAIR SHIELDED</t>
  </si>
  <si>
    <t>CATEGORY 5E CMR 4 PAIR SHIELDED</t>
  </si>
  <si>
    <t>CATEGORY 6A CMR 4 PAIR</t>
  </si>
  <si>
    <t>CATEGORY 5E OUTDOOR 4 PAIR</t>
  </si>
  <si>
    <t>CATEGORY 6 CMR 4 PAIR SHIELDED</t>
  </si>
  <si>
    <t>CATEGORY 6 CM INDOOR/OUTDOOR 4 PAIR</t>
  </si>
  <si>
    <t>CATEGORY 6 OUTDOOR 4 PAIR</t>
  </si>
  <si>
    <t>Networking, Security</t>
  </si>
  <si>
    <t>15 pF/ft</t>
  </si>
  <si>
    <t>NFPA 262</t>
  </si>
  <si>
    <t>40 lbs</t>
  </si>
  <si>
    <t>1.100 in.</t>
  </si>
  <si>
    <t>24 Ohms/1000ft</t>
  </si>
  <si>
    <t>Flouropolymer</t>
  </si>
  <si>
    <t>0.225 in.</t>
  </si>
  <si>
    <t>1.125 in.</t>
  </si>
  <si>
    <t>16 pF/ft</t>
  </si>
  <si>
    <t>35 lbs</t>
  </si>
  <si>
    <t>Overall Aluminum Foil</t>
  </si>
  <si>
    <t>26 AWG</t>
  </si>
  <si>
    <t>1.105 in.</t>
  </si>
  <si>
    <t>0.252 in.</t>
  </si>
  <si>
    <t>1.260 in.</t>
  </si>
  <si>
    <t>0.255 in.</t>
  </si>
  <si>
    <t>UV Resistant Polyethylene</t>
  </si>
  <si>
    <t>None</t>
  </si>
  <si>
    <t>1.275 in.</t>
  </si>
  <si>
    <t>0.251 in.</t>
  </si>
  <si>
    <t>UL 1666</t>
  </si>
  <si>
    <t>CM</t>
  </si>
  <si>
    <t>CM-LS</t>
  </si>
  <si>
    <t>1.255 in.</t>
  </si>
  <si>
    <t>22 Ohms/1000ft</t>
  </si>
  <si>
    <t>0.250 in.</t>
  </si>
  <si>
    <t>37 lbs</t>
  </si>
  <si>
    <t>1.250 in.</t>
  </si>
  <si>
    <t>13 pF/ft</t>
  </si>
  <si>
    <t>0.265 in.</t>
  </si>
  <si>
    <t>1.325 in.</t>
  </si>
  <si>
    <t>0.275 in.</t>
  </si>
  <si>
    <t>0.260 in.</t>
  </si>
  <si>
    <t>1.300 in.</t>
  </si>
  <si>
    <t>Stranded</t>
  </si>
  <si>
    <t>Solid &amp; Stranded</t>
  </si>
  <si>
    <t>20 &amp; 18</t>
  </si>
  <si>
    <t>Copper Covered Steel</t>
  </si>
  <si>
    <t>Foam Polyethylene</t>
  </si>
  <si>
    <t>0.155 in.</t>
  </si>
  <si>
    <t>Shield #1</t>
  </si>
  <si>
    <t>Shield #2</t>
  </si>
  <si>
    <t>90% Tinned Copper</t>
  </si>
  <si>
    <t>38 lbs</t>
  </si>
  <si>
    <t>Wireless Microphone</t>
  </si>
  <si>
    <t>Foam FEP</t>
  </si>
  <si>
    <t>0.102 in.</t>
  </si>
  <si>
    <t>0.158 in.</t>
  </si>
  <si>
    <t>Ivory</t>
  </si>
  <si>
    <t>24 lbs</t>
  </si>
  <si>
    <t>19 x 32</t>
  </si>
  <si>
    <t>0.170 in.</t>
  </si>
  <si>
    <t>60% Aluminum Braid</t>
  </si>
  <si>
    <t>Shield #3</t>
  </si>
  <si>
    <t>Shield #4</t>
  </si>
  <si>
    <t>100% AL Foil</t>
  </si>
  <si>
    <t>40% Aluminum Braid</t>
  </si>
  <si>
    <t>85 lbs</t>
  </si>
  <si>
    <t>2.700 in.</t>
  </si>
  <si>
    <t>1.580 in.</t>
  </si>
  <si>
    <t>2.420 in.</t>
  </si>
  <si>
    <t>CATV</t>
  </si>
  <si>
    <t>0.236 in.</t>
  </si>
  <si>
    <t>2.36 in.</t>
  </si>
  <si>
    <t>HD/SDI</t>
  </si>
  <si>
    <t>0.230 in.</t>
  </si>
  <si>
    <t>70 lbs</t>
  </si>
  <si>
    <t>2.30 in.</t>
  </si>
  <si>
    <t>CCTV</t>
  </si>
  <si>
    <t>95% Tinned Copper Braid</t>
  </si>
  <si>
    <t>95% Bare Copper Braid</t>
  </si>
  <si>
    <t>95 % Tinned Copper Braid</t>
  </si>
  <si>
    <t>0.237 in.</t>
  </si>
  <si>
    <t>CATVP, CMP</t>
  </si>
  <si>
    <t>2.37 in.</t>
  </si>
  <si>
    <t>Insulation (Coax)</t>
  </si>
  <si>
    <t>Insulation Thickness (Coax)</t>
  </si>
  <si>
    <t>95 % Bare Copper Braid</t>
  </si>
  <si>
    <t>0.198 x 0.465 in.</t>
  </si>
  <si>
    <t>4.65 in.</t>
  </si>
  <si>
    <t>77% Aluminum Braid</t>
  </si>
  <si>
    <t>55% Aluminum Braid</t>
  </si>
  <si>
    <t>7 x 34</t>
  </si>
  <si>
    <t>0.108 in. / 0.310 in.</t>
  </si>
  <si>
    <t>0.073 in.</t>
  </si>
  <si>
    <t>6 Cond. 22 AWG Solid Shielded CMP</t>
  </si>
  <si>
    <t>(BK, RD Shld) WH, GN</t>
  </si>
  <si>
    <t>(BK, RD Shld) WH, GN, BN, BL</t>
  </si>
  <si>
    <t>2 SH / 4 UNSH</t>
  </si>
  <si>
    <t>Access Control - 4 Element</t>
  </si>
  <si>
    <t xml:space="preserve">3 Pair Overall 100% AL Foil </t>
  </si>
  <si>
    <t>0.440 in.</t>
  </si>
  <si>
    <t>YE</t>
  </si>
  <si>
    <t xml:space="preserve">6 conductor Overall 100% AL Foil </t>
  </si>
  <si>
    <t>2 Cond. 10 AWG Strd. Unshielded CL2P</t>
  </si>
  <si>
    <t>68x28</t>
  </si>
  <si>
    <t>150 V</t>
  </si>
  <si>
    <t>260 lbs</t>
  </si>
  <si>
    <t>88 lbs</t>
  </si>
  <si>
    <t>1.1 Ohms/1000ft.</t>
  </si>
  <si>
    <t>4 Cond. 22 AWG Strd. Shielded WO</t>
  </si>
  <si>
    <t>4 Cond. 20 AWG Strd. Shielded WO</t>
  </si>
  <si>
    <t>WO Tape, Individually Shielded Pairs</t>
  </si>
  <si>
    <t>3.42 in.</t>
  </si>
  <si>
    <t>99 pf/ft</t>
  </si>
  <si>
    <t>0.266 in.</t>
  </si>
  <si>
    <t>65 lbs</t>
  </si>
  <si>
    <t>2.394 in.</t>
  </si>
  <si>
    <t>2 Pair 22 AWG Strd. Shielded WO</t>
  </si>
  <si>
    <t>2 Cond. 22 AWG Strd. Bonded Shield CM</t>
  </si>
  <si>
    <t>Bonded Overall 100% Aluminum Foil</t>
  </si>
  <si>
    <t>0.135 in.</t>
  </si>
  <si>
    <t>1.215 in.</t>
  </si>
  <si>
    <t>2 Cond. 16 AWG Solid Unshielded CMP</t>
  </si>
  <si>
    <t>VT, PK</t>
  </si>
  <si>
    <t>0.014 in.</t>
  </si>
  <si>
    <t>1.583 in.</t>
  </si>
  <si>
    <t>Access Control - 4 Element - 3 Pair Reader</t>
  </si>
  <si>
    <t>0.305 in.</t>
  </si>
  <si>
    <t>RS-485, DMX, Low Capacitance</t>
  </si>
  <si>
    <t xml:space="preserve">Tinned  </t>
  </si>
  <si>
    <t>Tinned</t>
  </si>
  <si>
    <t>BL-WH, BL; OR-WH, OR</t>
  </si>
  <si>
    <t>Overall 100% AL Foil, 90% Tinned Copper Braid</t>
  </si>
  <si>
    <t>0.023 in.</t>
  </si>
  <si>
    <t>2.745 in.</t>
  </si>
  <si>
    <t>26 Ohms/1000 Ft.</t>
  </si>
  <si>
    <t>12.8 pf/ft</t>
  </si>
  <si>
    <t>23 pf/ft</t>
  </si>
  <si>
    <t>0.017 in.</t>
  </si>
  <si>
    <t>45 lbs</t>
  </si>
  <si>
    <t>Jacket</t>
  </si>
  <si>
    <t>Product Characteristics</t>
  </si>
  <si>
    <t>2C1P20SP</t>
  </si>
  <si>
    <t>2C1P22SP</t>
  </si>
  <si>
    <t>2C1PS22SP</t>
  </si>
  <si>
    <t>4C1PS22SP</t>
  </si>
  <si>
    <t>2C10P</t>
  </si>
  <si>
    <t>2C12P</t>
  </si>
  <si>
    <t>2C14P</t>
  </si>
  <si>
    <t>2C16P</t>
  </si>
  <si>
    <t>2C16PS</t>
  </si>
  <si>
    <t>2C18P</t>
  </si>
  <si>
    <t>2C18PS</t>
  </si>
  <si>
    <t>2C20PS</t>
  </si>
  <si>
    <t>2C20P</t>
  </si>
  <si>
    <t>2C22P</t>
  </si>
  <si>
    <t>2C22PS</t>
  </si>
  <si>
    <t>2CS22SP</t>
  </si>
  <si>
    <t>2P18PIS</t>
  </si>
  <si>
    <t>3C18P</t>
  </si>
  <si>
    <t>3C18PS</t>
  </si>
  <si>
    <t>3C22PS</t>
  </si>
  <si>
    <t>4C12P</t>
  </si>
  <si>
    <t>4C16P</t>
  </si>
  <si>
    <t>4C18P</t>
  </si>
  <si>
    <t>4C18PS</t>
  </si>
  <si>
    <t>4C20P</t>
  </si>
  <si>
    <t>4C22P</t>
  </si>
  <si>
    <t>4C22PS</t>
  </si>
  <si>
    <t>4CS22P</t>
  </si>
  <si>
    <t>2P22PIS</t>
  </si>
  <si>
    <t>6C18PS</t>
  </si>
  <si>
    <t>6C22P</t>
  </si>
  <si>
    <t>6C22PS</t>
  </si>
  <si>
    <t>AC18223PP</t>
  </si>
  <si>
    <t>AC1822P</t>
  </si>
  <si>
    <t>D1P22RIS</t>
  </si>
  <si>
    <t>L2CS16P</t>
  </si>
  <si>
    <t>DF1P14RS</t>
  </si>
  <si>
    <t>DF1P16R</t>
  </si>
  <si>
    <t>DF1P18R</t>
  </si>
  <si>
    <t>DF1P18RS</t>
  </si>
  <si>
    <t>DF1P16RS</t>
  </si>
  <si>
    <t>F1P12P</t>
  </si>
  <si>
    <t>F1P12SP</t>
  </si>
  <si>
    <t>F1P14P</t>
  </si>
  <si>
    <t>F1P14PS</t>
  </si>
  <si>
    <t>F1PS14P</t>
  </si>
  <si>
    <t>F1PS14PS</t>
  </si>
  <si>
    <t>F1P16P</t>
  </si>
  <si>
    <t>F1P16PS</t>
  </si>
  <si>
    <t>F1PS16P</t>
  </si>
  <si>
    <t>F1PS16PS</t>
  </si>
  <si>
    <t>F1P18PS</t>
  </si>
  <si>
    <t>F1PS18PS</t>
  </si>
  <si>
    <t>F1P18P</t>
  </si>
  <si>
    <t>F1PS18P</t>
  </si>
  <si>
    <t>F4C18P</t>
  </si>
  <si>
    <t>DB2C18</t>
  </si>
  <si>
    <t>DB2C16</t>
  </si>
  <si>
    <t>DB2C14</t>
  </si>
  <si>
    <t>DB2C12</t>
  </si>
  <si>
    <t>DB4C18</t>
  </si>
  <si>
    <t>DB4C16</t>
  </si>
  <si>
    <t>DB2C18S</t>
  </si>
  <si>
    <t>DB2C16S</t>
  </si>
  <si>
    <t>DB2C14S</t>
  </si>
  <si>
    <t>DB4C18S</t>
  </si>
  <si>
    <t>WB2C18</t>
  </si>
  <si>
    <t>WB2C16</t>
  </si>
  <si>
    <t>WB2C14</t>
  </si>
  <si>
    <t>WB2C12</t>
  </si>
  <si>
    <t>WB4CS22</t>
  </si>
  <si>
    <t>WB4C18</t>
  </si>
  <si>
    <t>WB2C22S</t>
  </si>
  <si>
    <t>WB2C20S</t>
  </si>
  <si>
    <t>WB2C18S</t>
  </si>
  <si>
    <t>WB2C16S</t>
  </si>
  <si>
    <t>WB6C18S</t>
  </si>
  <si>
    <t>WB6C22S</t>
  </si>
  <si>
    <t>WB2C1P22S</t>
  </si>
  <si>
    <t>WB2C1P20S</t>
  </si>
  <si>
    <t>WB2P22IS</t>
  </si>
  <si>
    <t>D2P24PTCS</t>
  </si>
  <si>
    <t>D1P24PTCS</t>
  </si>
  <si>
    <t>Number of Conductors</t>
  </si>
  <si>
    <t>Gauge Size</t>
  </si>
  <si>
    <t>Conductor Type</t>
  </si>
  <si>
    <t>Nominal Resistance</t>
  </si>
  <si>
    <t>Insulation Type</t>
  </si>
  <si>
    <t>Insulation Color Code</t>
  </si>
  <si>
    <t>Shielding Drain</t>
  </si>
  <si>
    <t>Overall Diameter</t>
  </si>
  <si>
    <t>Standard Jacket Color</t>
  </si>
  <si>
    <t>Cable Description</t>
  </si>
  <si>
    <t>Nominal Capacitance - Conductor to Conductor</t>
  </si>
  <si>
    <t>Nominal Capacitance - Conductor to Shield</t>
  </si>
  <si>
    <t>Conductor Characteristics</t>
  </si>
  <si>
    <t>Shielding Characteristics</t>
  </si>
  <si>
    <t>Cable Use Applications</t>
  </si>
  <si>
    <t>C7518QAP</t>
  </si>
  <si>
    <t>C751895TP</t>
  </si>
  <si>
    <t>C751895CP</t>
  </si>
  <si>
    <t>C502095TP</t>
  </si>
  <si>
    <t>C751855AP</t>
  </si>
  <si>
    <t>C752X2095CP</t>
  </si>
  <si>
    <t>C751860AP</t>
  </si>
  <si>
    <t>C755X26TCP</t>
  </si>
  <si>
    <t>Core Characteristics</t>
  </si>
  <si>
    <t>N4P245E</t>
  </si>
  <si>
    <t>N4P245EP</t>
  </si>
  <si>
    <t>N4P236AP</t>
  </si>
  <si>
    <t>N4P236APS</t>
  </si>
  <si>
    <t>N4P236P</t>
  </si>
  <si>
    <t>N4P236PS</t>
  </si>
  <si>
    <t>N4P245ES</t>
  </si>
  <si>
    <t>N4P245EOSP</t>
  </si>
  <si>
    <t>N4P236A</t>
  </si>
  <si>
    <t>N4P236AS</t>
  </si>
  <si>
    <t>N4P236</t>
  </si>
  <si>
    <t>N4P236S</t>
  </si>
  <si>
    <t>WBN4P236</t>
  </si>
  <si>
    <t>N4P236OSP</t>
  </si>
  <si>
    <t>Provideon Wire &amp; Cable #WB2C1P20SGY 4/20 Shielded CM CL3 Water Otter  A B C D E F G H I J  1 2 3 4 5 6 7 8 9 0  Date Code</t>
  </si>
  <si>
    <t>Provideon Wire &amp; Cable #WB2P22ISGY 4/22 Shielded CM CL3 Water Otter  A B C D E F G H I J  1 2 3 4 5 6 7 8 9 0  Date Code</t>
  </si>
  <si>
    <t>Broadcast Video</t>
  </si>
  <si>
    <t>Chart</t>
  </si>
  <si>
    <t>CATEGORY 6 CMP 4 PAIR</t>
  </si>
  <si>
    <t>Attenuation</t>
  </si>
  <si>
    <t>C5016T</t>
  </si>
  <si>
    <t>WBC751855Ap</t>
  </si>
  <si>
    <t>3.1 in.</t>
  </si>
  <si>
    <t>0.202 in.</t>
  </si>
  <si>
    <t>3P22PS</t>
  </si>
  <si>
    <t># of Individual cables</t>
  </si>
  <si>
    <t>Number of Individual Cables</t>
  </si>
  <si>
    <t>4.4 in.</t>
  </si>
  <si>
    <t>6 Cond. (3 Pair) 22 AWG Strd. Shielded CMP</t>
  </si>
  <si>
    <t>Provideon Wire &amp; Cable #3P22PSBK 6/22 Shielded CMP Audio Cable  A B C D E F G H I J  1 2 3 4 5 6 7 8 9 0  Date Code</t>
  </si>
  <si>
    <t>Provideon Wire &amp; Cable #6C22PSBK 6/22 Shielded CMP Audio Cable  A B C D E F G H I J  1 2 3 4 5 6 7 8 9 0  Date Code</t>
  </si>
  <si>
    <t>181 lbs</t>
  </si>
  <si>
    <t>4.35 in.</t>
  </si>
  <si>
    <t>*For individual cable specifics see the following specification sheets</t>
  </si>
  <si>
    <t>Door Contact</t>
  </si>
  <si>
    <t>Lock Power</t>
  </si>
  <si>
    <t>Request to Exit</t>
  </si>
  <si>
    <t>Card Reader</t>
  </si>
  <si>
    <t>D1P22PIS</t>
  </si>
  <si>
    <t>Cable Type</t>
  </si>
  <si>
    <t>Pro-Comm A/V/Commercial Audio and LV Comm. + Control/Comm. + Control</t>
  </si>
  <si>
    <t>Pro-Comm A/V/Pro Audio</t>
  </si>
  <si>
    <t>LSS/LED</t>
  </si>
  <si>
    <t>LSS/RS 485</t>
  </si>
  <si>
    <t>LSS/Fire Alarm/Digital</t>
  </si>
  <si>
    <t>LSS/Fire Alarm/Analog</t>
  </si>
  <si>
    <t>DF1P18PS</t>
  </si>
  <si>
    <t>DF2C18P</t>
  </si>
  <si>
    <t>DF1P16P</t>
  </si>
  <si>
    <t>DF1P16PS</t>
  </si>
  <si>
    <t>2 COND 18 SOLID BARE  SHIELDED FPLP, FEP Ins., PVC Jacket</t>
  </si>
  <si>
    <t>2 COND 18 SOLID BARE FPLP, FEP Ins , PVC Jacket</t>
  </si>
  <si>
    <t>2 COND 16 SOLID BARE FPLP, FEP Ins., PVC Jacket</t>
  </si>
  <si>
    <t>2 COND 16 SOLID BARE SHIELDED FPLP, FEP Ins., PVC Jacket</t>
  </si>
  <si>
    <t>Water Otter/Direct Burial</t>
  </si>
  <si>
    <t>Water Otter/Indoor/Outdoor</t>
  </si>
  <si>
    <t>Pro-Comm A/V/CATV</t>
  </si>
  <si>
    <t>Pro-Comm A/V/Pro Video</t>
  </si>
  <si>
    <t>LSS/CCTV</t>
  </si>
  <si>
    <t>Pro-Comm A/V/RF Trans</t>
  </si>
  <si>
    <t>Pro-Comm A/V/CATV and Water Otter/Indoor/Outdoor</t>
  </si>
  <si>
    <t>Networking/LAN</t>
  </si>
  <si>
    <t>LSS/Access Control</t>
  </si>
  <si>
    <t>1 PR 22 (7x30) Tinned SHLD CMP, FEP Ins, PVC Jacket</t>
  </si>
  <si>
    <t>FEP</t>
  </si>
  <si>
    <t>0.165 in.</t>
  </si>
  <si>
    <t>0.160 in.</t>
  </si>
  <si>
    <t>0.181 in.</t>
  </si>
  <si>
    <t>0.188 in.</t>
  </si>
  <si>
    <t>1.296 in.</t>
  </si>
  <si>
    <t>16 pf/ft</t>
  </si>
  <si>
    <t>Fire Alarm, Initiating Devices, Notification Devices, Div. 28 05 13.25</t>
  </si>
  <si>
    <t>Fire Alarm, Initiating Devices, Notification Devices, Div. 28 05 13.26</t>
  </si>
  <si>
    <t>Fire Alarm, Initiating Devices, Notification Devices, Div. 28 05 13.27</t>
  </si>
  <si>
    <t>1.485 in.</t>
  </si>
  <si>
    <t>74 lbs</t>
  </si>
  <si>
    <t>1.692 in.</t>
  </si>
  <si>
    <t>.010 in.</t>
  </si>
  <si>
    <t>Black, Blue, Green, Gray, Orange, Violet, White, Yellow</t>
  </si>
  <si>
    <t>Black, Blue, Pink, Yellow</t>
  </si>
  <si>
    <t>Black, White</t>
  </si>
  <si>
    <t>Black, Blue, Green, Gray, Orange, Pink, White, Yellow</t>
  </si>
  <si>
    <t>Black, Blue, Brown, Green, Gray, Orange, Pink, Security Green, Violet, White, Yellow</t>
  </si>
  <si>
    <t>Black, Blue, Green, Gray, Orange, Pink, Security Green, Violet, White, Yellow</t>
  </si>
  <si>
    <t>BL-WH, BL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</si>
</sst>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2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2" borderId="0" applyNumberFormat="0" applyBorder="0" applyAlignment="0" applyProtection="0"/>
  </cellStyleXfs>
  <cellXfs count="12">
    <xf numFmtId="0" fontId="0" fillId="0" borderId="0" xfId="0"/>
    <xf numFmtId="0" fontId="3" fillId="0" borderId="0" xfId="0" applyFont="1"/>
    <xf numFmtId="0" fontId="3" fillId="0" borderId="0" xfId="1" applyFont="1" applyFill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6" borderId="0" xfId="0" applyFill="1"/>
    <xf numFmtId="10" fontId="0" fillId="0" borderId="0" xfId="0" applyNumberFormat="1"/>
    <xf numFmtId="0" fontId="4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5" fillId="5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0" fillId="3" borderId="0" xfId="0" applyFill="1" applyAlignment="1">
      <alignment horizontal="center"/>
    </xf>
  </cellXfs>
  <cellStyles count="2">
    <cellStyle name="Bad" xfId="1" builtinId="2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customXml" Target="../ink/ink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5.png@01DA8686.5DE59E80" TargetMode="External"/><Relationship Id="rId1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cid:image005.png@01DA8686.5DE59E80" TargetMode="External"/><Relationship Id="rId1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customXml" Target="../ink/ink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cid:image005.png@01DA8686.5DE59E80" TargetMode="External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cid:image005.png@01DA8686.5DE59E80" TargetMode="External"/><Relationship Id="rId1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cid:image005.png@01DA8686.5DE59E80" TargetMode="External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cid:image005.png@01DA8686.5DE59E80" TargetMode="External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2224439</xdr:colOff>
      <xdr:row>13</xdr:row>
      <xdr:rowOff>115607</xdr:rowOff>
    </xdr:from>
    <xdr:to>
      <xdr:col>1</xdr:col>
      <xdr:colOff>2229561</xdr:colOff>
      <xdr:row>13</xdr:row>
      <xdr:rowOff>115607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65970C77-C91C-D4E4-B461-2F317F240822}"/>
                </a:ext>
              </a:extLst>
            </xdr14:cNvPr>
            <xdr14:cNvContentPartPr/>
          </xdr14:nvContentPartPr>
          <xdr14:nvPr macro=""/>
          <xdr14:xfrm>
            <a:off x="3265386" y="2517268"/>
            <a:ext cx="360" cy="1440"/>
          </xdr14:xfrm>
        </xdr:contentPart>
      </mc:Choice>
      <mc:Fallback xmlns="">
        <xdr:pic>
          <xdr:nvPicPr>
            <xdr:cNvPr id="3" name="Ink 2">
              <a:extLst>
                <a:ext uri="{FF2B5EF4-FFF2-40B4-BE49-F238E27FC236}">
                  <a16:creationId xmlns:a16="http://schemas.microsoft.com/office/drawing/2014/main" id="{65970C77-C91C-D4E4-B461-2F317F24082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3259266" y="2511148"/>
              <a:ext cx="12600" cy="1368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842963</xdr:colOff>
      <xdr:row>0</xdr:row>
      <xdr:rowOff>38100</xdr:rowOff>
    </xdr:from>
    <xdr:to>
      <xdr:col>4</xdr:col>
      <xdr:colOff>571500</xdr:colOff>
      <xdr:row>5</xdr:row>
      <xdr:rowOff>130674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E2650E00-2C5D-00D4-FFD1-4582D0329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3" y="38100"/>
          <a:ext cx="4400550" cy="997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842963</xdr:colOff>
      <xdr:row>0</xdr:row>
      <xdr:rowOff>38100</xdr:rowOff>
    </xdr:from>
    <xdr:to>
      <xdr:col>4</xdr:col>
      <xdr:colOff>571500</xdr:colOff>
      <xdr:row>5</xdr:row>
      <xdr:rowOff>130674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CD213773-01B6-4A8A-9D48-A82DD4E02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3" y="38100"/>
          <a:ext cx="4395787" cy="997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47265</xdr:rowOff>
    </xdr:from>
    <xdr:to>
      <xdr:col>4</xdr:col>
      <xdr:colOff>7100</xdr:colOff>
      <xdr:row>1</xdr:row>
      <xdr:rowOff>53320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057EEECB-B87E-6336-E36E-8C01E35DD6DC}"/>
                </a:ext>
              </a:extLst>
            </xdr14:cNvPr>
            <xdr14:cNvContentPartPr/>
          </xdr14:nvContentPartPr>
          <xdr14:nvPr macro=""/>
          <xdr14:xfrm>
            <a:off x="2467440" y="228240"/>
            <a:ext cx="19800" cy="288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57EEECB-B87E-6336-E36E-8C01E35DD6DC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461207" y="222120"/>
              <a:ext cx="32267" cy="151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842963</xdr:colOff>
      <xdr:row>0</xdr:row>
      <xdr:rowOff>38100</xdr:rowOff>
    </xdr:from>
    <xdr:to>
      <xdr:col>4</xdr:col>
      <xdr:colOff>571500</xdr:colOff>
      <xdr:row>5</xdr:row>
      <xdr:rowOff>130674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578410EC-4E01-49C7-905E-274A8DB6E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3" y="38100"/>
          <a:ext cx="4395787" cy="997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842963</xdr:colOff>
      <xdr:row>0</xdr:row>
      <xdr:rowOff>38100</xdr:rowOff>
    </xdr:from>
    <xdr:to>
      <xdr:col>4</xdr:col>
      <xdr:colOff>571500</xdr:colOff>
      <xdr:row>5</xdr:row>
      <xdr:rowOff>130674</xdr:rowOff>
    </xdr:to>
    <xdr:pic>
      <xdr:nvPicPr>
        <xdr:cNvPr id="12" name="Picture 5">
          <a:extLst>
            <a:ext uri="{FF2B5EF4-FFF2-40B4-BE49-F238E27FC236}">
              <a16:creationId xmlns:a16="http://schemas.microsoft.com/office/drawing/2014/main" id="{8DB707D0-3FF6-4D4C-9010-8DA02B572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3" y="38100"/>
          <a:ext cx="4400550" cy="997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842963</xdr:colOff>
      <xdr:row>0</xdr:row>
      <xdr:rowOff>38100</xdr:rowOff>
    </xdr:from>
    <xdr:to>
      <xdr:col>4</xdr:col>
      <xdr:colOff>571500</xdr:colOff>
      <xdr:row>5</xdr:row>
      <xdr:rowOff>130674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5C3581BA-282F-42E2-AD9C-39B615D8B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3" y="38100"/>
          <a:ext cx="5605462" cy="1045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842963</xdr:colOff>
      <xdr:row>0</xdr:row>
      <xdr:rowOff>38100</xdr:rowOff>
    </xdr:from>
    <xdr:to>
      <xdr:col>4</xdr:col>
      <xdr:colOff>571500</xdr:colOff>
      <xdr:row>5</xdr:row>
      <xdr:rowOff>130674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EBC00AD4-8ECD-401D-9C9D-8294BA502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38100"/>
          <a:ext cx="4391025" cy="1002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5-23T19:29:43.769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1 0 24575,'0'3'0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5-23T19:19:36.958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1 1 4735,'0'0'0</inkml:trace>
  <inkml:trace contextRef="#ctx0" brushRef="#br0" timeOffset="352.11">41 8 5119,'0'0'1352,"13"-2"-1352</inkml:trace>
</inkml:ink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0</v>
    <v>4</v>
  </rv>
  <rv s="0">
    <v>10</v>
    <v>5</v>
  </rv>
  <rv s="0">
    <v>11</v>
    <v>5</v>
  </rv>
  <rv s="0">
    <v>12</v>
    <v>5</v>
  </rv>
  <rv s="0">
    <v>13</v>
    <v>5</v>
  </rv>
  <rv s="0">
    <v>14</v>
    <v>5</v>
  </rv>
  <rv s="0">
    <v>14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85AAF-E2DA-4D13-910F-5656465AFAB4}">
  <sheetPr>
    <tabColor theme="9"/>
  </sheetPr>
  <dimension ref="A1:AC39"/>
  <sheetViews>
    <sheetView tabSelected="1" zoomScaleNormal="100" workbookViewId="0">
      <pane xSplit="1" topLeftCell="B1" activePane="topRight" state="frozen"/>
      <selection pane="topRight" activeCell="A2" sqref="A2"/>
    </sheetView>
  </sheetViews>
  <sheetFormatPr defaultRowHeight="15" x14ac:dyDescent="0.25"/>
  <cols>
    <col min="1" max="1" width="14.5703125" bestFit="1" customWidth="1"/>
    <col min="2" max="2" width="46" bestFit="1" customWidth="1"/>
    <col min="3" max="3" width="71" bestFit="1" customWidth="1"/>
    <col min="4" max="4" width="13.7109375" bestFit="1" customWidth="1"/>
    <col min="7" max="7" width="12" bestFit="1" customWidth="1"/>
    <col min="8" max="8" width="18" bestFit="1" customWidth="1"/>
    <col min="9" max="9" width="19" bestFit="1" customWidth="1"/>
    <col min="10" max="10" width="26.85546875" bestFit="1" customWidth="1"/>
    <col min="11" max="11" width="42.85546875" bestFit="1" customWidth="1"/>
    <col min="12" max="12" width="15.28515625" bestFit="1" customWidth="1"/>
    <col min="13" max="13" width="16.28515625" bestFit="1" customWidth="1"/>
    <col min="14" max="14" width="15.5703125" bestFit="1" customWidth="1"/>
    <col min="15" max="15" width="18.5703125" bestFit="1" customWidth="1"/>
    <col min="16" max="16" width="19.28515625" bestFit="1" customWidth="1"/>
    <col min="17" max="17" width="14" bestFit="1" customWidth="1"/>
    <col min="18" max="18" width="22.28515625" bestFit="1" customWidth="1"/>
    <col min="19" max="19" width="20" bestFit="1" customWidth="1"/>
    <col min="20" max="20" width="12.28515625" customWidth="1"/>
    <col min="21" max="21" width="15.28515625" bestFit="1" customWidth="1"/>
    <col min="22" max="23" width="16" bestFit="1" customWidth="1"/>
    <col min="24" max="24" width="12.85546875" bestFit="1" customWidth="1"/>
    <col min="25" max="25" width="18" bestFit="1" customWidth="1"/>
    <col min="26" max="26" width="24.5703125" bestFit="1" customWidth="1"/>
    <col min="27" max="27" width="24.7109375" bestFit="1" customWidth="1"/>
    <col min="28" max="28" width="64.5703125" bestFit="1" customWidth="1"/>
    <col min="29" max="29" width="115.28515625" bestFit="1" customWidth="1"/>
  </cols>
  <sheetData>
    <row r="1" spans="1:29" x14ac:dyDescent="0.25">
      <c r="A1" t="s">
        <v>0</v>
      </c>
      <c r="B1" t="s">
        <v>1</v>
      </c>
      <c r="C1" t="s">
        <v>790</v>
      </c>
      <c r="D1" t="s">
        <v>2</v>
      </c>
      <c r="E1" t="s">
        <v>3</v>
      </c>
      <c r="F1" t="s">
        <v>4</v>
      </c>
      <c r="G1" t="s">
        <v>6</v>
      </c>
      <c r="H1" t="s">
        <v>8</v>
      </c>
      <c r="I1" t="s">
        <v>10</v>
      </c>
      <c r="J1" t="s">
        <v>12</v>
      </c>
      <c r="K1" t="s">
        <v>13</v>
      </c>
      <c r="L1" t="s">
        <v>15</v>
      </c>
      <c r="M1" t="s">
        <v>17</v>
      </c>
      <c r="N1" t="s">
        <v>18</v>
      </c>
      <c r="O1" t="s">
        <v>19</v>
      </c>
      <c r="P1" t="s">
        <v>294</v>
      </c>
      <c r="Q1" t="s">
        <v>28</v>
      </c>
      <c r="R1" t="s">
        <v>29</v>
      </c>
      <c r="S1" t="s">
        <v>30</v>
      </c>
      <c r="T1" t="s">
        <v>490</v>
      </c>
      <c r="U1" t="s">
        <v>40</v>
      </c>
      <c r="V1" t="s">
        <v>31</v>
      </c>
      <c r="W1" t="s">
        <v>32</v>
      </c>
      <c r="X1" t="s">
        <v>33</v>
      </c>
      <c r="Y1" t="s">
        <v>34</v>
      </c>
      <c r="Z1" t="s">
        <v>35</v>
      </c>
      <c r="AA1" t="s">
        <v>36</v>
      </c>
      <c r="AB1" t="s">
        <v>25</v>
      </c>
      <c r="AC1" t="s">
        <v>27</v>
      </c>
    </row>
    <row r="2" spans="1:29" ht="15" customHeight="1" x14ac:dyDescent="0.25">
      <c r="A2" t="s">
        <v>644</v>
      </c>
      <c r="B2" t="s">
        <v>49</v>
      </c>
      <c r="C2" t="s">
        <v>791</v>
      </c>
      <c r="D2">
        <v>4</v>
      </c>
      <c r="E2">
        <v>20</v>
      </c>
      <c r="F2" t="s">
        <v>5</v>
      </c>
      <c r="G2" t="s">
        <v>7</v>
      </c>
      <c r="H2" t="s">
        <v>9</v>
      </c>
      <c r="I2" t="s">
        <v>62</v>
      </c>
      <c r="J2" t="s">
        <v>597</v>
      </c>
      <c r="K2" t="s">
        <v>293</v>
      </c>
      <c r="L2" t="s">
        <v>20</v>
      </c>
      <c r="M2" t="s">
        <v>9</v>
      </c>
      <c r="N2" t="s">
        <v>22</v>
      </c>
      <c r="O2" t="s">
        <v>23</v>
      </c>
      <c r="P2" t="s">
        <v>24</v>
      </c>
      <c r="Q2" t="s">
        <v>123</v>
      </c>
      <c r="R2" t="s">
        <v>37</v>
      </c>
      <c r="S2" t="s">
        <v>38</v>
      </c>
      <c r="T2" t="s">
        <v>39</v>
      </c>
      <c r="U2" t="s">
        <v>41</v>
      </c>
      <c r="V2" t="s">
        <v>43</v>
      </c>
      <c r="W2" t="s">
        <v>42</v>
      </c>
      <c r="X2" t="s">
        <v>44</v>
      </c>
      <c r="Y2" t="s">
        <v>45</v>
      </c>
      <c r="Z2" t="s">
        <v>46</v>
      </c>
      <c r="AA2" t="s">
        <v>47</v>
      </c>
      <c r="AB2" t="s">
        <v>26</v>
      </c>
      <c r="AC2" t="s">
        <v>60</v>
      </c>
    </row>
    <row r="3" spans="1:29" ht="15" customHeight="1" x14ac:dyDescent="0.25">
      <c r="A3" t="s">
        <v>645</v>
      </c>
      <c r="B3" t="s">
        <v>48</v>
      </c>
      <c r="C3" t="s">
        <v>791</v>
      </c>
      <c r="D3">
        <v>4</v>
      </c>
      <c r="E3">
        <v>22</v>
      </c>
      <c r="F3" t="s">
        <v>50</v>
      </c>
      <c r="G3" t="s">
        <v>7</v>
      </c>
      <c r="H3" t="s">
        <v>9</v>
      </c>
      <c r="I3" t="s">
        <v>11</v>
      </c>
      <c r="J3" t="s">
        <v>597</v>
      </c>
      <c r="K3" t="s">
        <v>293</v>
      </c>
      <c r="L3" t="s">
        <v>20</v>
      </c>
      <c r="M3" t="s">
        <v>9</v>
      </c>
      <c r="N3" t="s">
        <v>22</v>
      </c>
      <c r="O3" t="s">
        <v>51</v>
      </c>
      <c r="P3" t="s">
        <v>52</v>
      </c>
      <c r="Q3" t="s">
        <v>123</v>
      </c>
      <c r="R3" t="s">
        <v>37</v>
      </c>
      <c r="S3" t="s">
        <v>38</v>
      </c>
      <c r="T3" t="s">
        <v>39</v>
      </c>
      <c r="U3" t="s">
        <v>41</v>
      </c>
      <c r="V3" t="s">
        <v>53</v>
      </c>
      <c r="W3" t="s">
        <v>54</v>
      </c>
      <c r="X3" t="s">
        <v>55</v>
      </c>
      <c r="Y3" t="s">
        <v>56</v>
      </c>
      <c r="Z3" t="s">
        <v>57</v>
      </c>
      <c r="AA3" t="s">
        <v>58</v>
      </c>
      <c r="AB3" t="s">
        <v>26</v>
      </c>
      <c r="AC3" t="s">
        <v>59</v>
      </c>
    </row>
    <row r="4" spans="1:29" x14ac:dyDescent="0.25">
      <c r="A4" s="5" t="s">
        <v>646</v>
      </c>
      <c r="B4" t="s">
        <v>61</v>
      </c>
      <c r="C4" t="s">
        <v>791</v>
      </c>
      <c r="D4">
        <v>4</v>
      </c>
      <c r="E4">
        <v>22</v>
      </c>
      <c r="F4" t="s">
        <v>65</v>
      </c>
      <c r="G4" t="s">
        <v>7</v>
      </c>
      <c r="H4" t="s">
        <v>9</v>
      </c>
      <c r="I4" t="s">
        <v>62</v>
      </c>
      <c r="J4" t="s">
        <v>597</v>
      </c>
      <c r="K4" t="s">
        <v>293</v>
      </c>
      <c r="L4" t="s">
        <v>20</v>
      </c>
      <c r="M4" t="s">
        <v>9</v>
      </c>
      <c r="N4" t="s">
        <v>22</v>
      </c>
      <c r="O4" t="s">
        <v>51</v>
      </c>
      <c r="P4" t="s">
        <v>24</v>
      </c>
      <c r="Q4" t="s">
        <v>123</v>
      </c>
      <c r="R4" t="s">
        <v>37</v>
      </c>
      <c r="S4" t="s">
        <v>38</v>
      </c>
      <c r="T4" t="s">
        <v>39</v>
      </c>
      <c r="U4" t="s">
        <v>41</v>
      </c>
      <c r="V4" t="s">
        <v>53</v>
      </c>
      <c r="W4" t="s">
        <v>54</v>
      </c>
      <c r="X4" t="s">
        <v>55</v>
      </c>
      <c r="Y4" t="s">
        <v>56</v>
      </c>
      <c r="Z4" t="s">
        <v>57</v>
      </c>
      <c r="AA4" t="s">
        <v>58</v>
      </c>
      <c r="AB4" t="s">
        <v>26</v>
      </c>
      <c r="AC4" t="s">
        <v>63</v>
      </c>
    </row>
    <row r="5" spans="1:29" x14ac:dyDescent="0.25">
      <c r="A5" s="5" t="s">
        <v>647</v>
      </c>
      <c r="B5" t="s">
        <v>596</v>
      </c>
      <c r="C5" t="s">
        <v>791</v>
      </c>
      <c r="D5">
        <v>6</v>
      </c>
      <c r="E5">
        <v>22</v>
      </c>
      <c r="F5" t="s">
        <v>65</v>
      </c>
      <c r="G5" t="s">
        <v>7</v>
      </c>
      <c r="H5" t="s">
        <v>9</v>
      </c>
      <c r="I5" t="s">
        <v>62</v>
      </c>
      <c r="J5" t="s">
        <v>598</v>
      </c>
      <c r="K5" t="s">
        <v>599</v>
      </c>
      <c r="L5" t="s">
        <v>20</v>
      </c>
      <c r="M5" t="s">
        <v>9</v>
      </c>
      <c r="N5" t="s">
        <v>22</v>
      </c>
      <c r="O5" t="s">
        <v>299</v>
      </c>
      <c r="P5" t="s">
        <v>24</v>
      </c>
      <c r="Q5" t="s">
        <v>123</v>
      </c>
      <c r="R5" t="s">
        <v>37</v>
      </c>
      <c r="S5" t="s">
        <v>38</v>
      </c>
      <c r="T5" t="s">
        <v>39</v>
      </c>
      <c r="U5" t="s">
        <v>41</v>
      </c>
      <c r="Z5" t="s">
        <v>57</v>
      </c>
      <c r="AA5" t="s">
        <v>58</v>
      </c>
      <c r="AB5" t="s">
        <v>26</v>
      </c>
    </row>
    <row r="6" spans="1:29" x14ac:dyDescent="0.25">
      <c r="A6" t="s">
        <v>648</v>
      </c>
      <c r="B6" t="s">
        <v>605</v>
      </c>
      <c r="C6" t="s">
        <v>791</v>
      </c>
      <c r="D6">
        <v>2</v>
      </c>
      <c r="E6">
        <v>10</v>
      </c>
      <c r="F6" t="s">
        <v>606</v>
      </c>
      <c r="G6" t="s">
        <v>7</v>
      </c>
      <c r="H6" t="s">
        <v>9</v>
      </c>
      <c r="I6" t="s">
        <v>67</v>
      </c>
      <c r="J6" t="s">
        <v>52</v>
      </c>
      <c r="K6" t="s">
        <v>69</v>
      </c>
      <c r="L6" t="s">
        <v>69</v>
      </c>
      <c r="M6" t="s">
        <v>9</v>
      </c>
      <c r="N6" t="s">
        <v>22</v>
      </c>
      <c r="O6" t="s">
        <v>542</v>
      </c>
      <c r="P6" t="s">
        <v>24</v>
      </c>
      <c r="Q6" t="s">
        <v>607</v>
      </c>
      <c r="R6" t="s">
        <v>37</v>
      </c>
      <c r="S6" t="s">
        <v>38</v>
      </c>
      <c r="T6" t="s">
        <v>73</v>
      </c>
      <c r="U6" t="s">
        <v>41</v>
      </c>
      <c r="V6" t="s">
        <v>608</v>
      </c>
      <c r="W6" t="s">
        <v>309</v>
      </c>
      <c r="X6" t="s">
        <v>609</v>
      </c>
      <c r="Y6" t="s">
        <v>610</v>
      </c>
      <c r="Z6" t="s">
        <v>383</v>
      </c>
      <c r="AA6" t="s">
        <v>69</v>
      </c>
      <c r="AB6" t="s">
        <v>26</v>
      </c>
    </row>
    <row r="7" spans="1:29" x14ac:dyDescent="0.25">
      <c r="A7" t="s">
        <v>649</v>
      </c>
      <c r="B7" t="s">
        <v>64</v>
      </c>
      <c r="C7" t="s">
        <v>791</v>
      </c>
      <c r="D7">
        <v>2</v>
      </c>
      <c r="E7">
        <v>12</v>
      </c>
      <c r="F7" t="s">
        <v>66</v>
      </c>
      <c r="G7" t="s">
        <v>7</v>
      </c>
      <c r="H7" t="s">
        <v>9</v>
      </c>
      <c r="I7" t="s">
        <v>67</v>
      </c>
      <c r="J7" t="s">
        <v>68</v>
      </c>
      <c r="K7" t="s">
        <v>69</v>
      </c>
      <c r="L7" t="s">
        <v>69</v>
      </c>
      <c r="M7" t="s">
        <v>9</v>
      </c>
      <c r="N7" t="s">
        <v>22</v>
      </c>
      <c r="O7" t="s">
        <v>70</v>
      </c>
      <c r="P7" t="s">
        <v>71</v>
      </c>
      <c r="Q7" t="s">
        <v>607</v>
      </c>
      <c r="R7" t="s">
        <v>72</v>
      </c>
      <c r="S7" t="s">
        <v>38</v>
      </c>
      <c r="T7" t="s">
        <v>73</v>
      </c>
      <c r="U7" t="s">
        <v>41</v>
      </c>
      <c r="V7" t="s">
        <v>74</v>
      </c>
      <c r="W7" t="s">
        <v>75</v>
      </c>
      <c r="X7" t="s">
        <v>76</v>
      </c>
      <c r="Y7" t="s">
        <v>77</v>
      </c>
      <c r="Z7" t="s">
        <v>78</v>
      </c>
      <c r="AA7" t="s">
        <v>69</v>
      </c>
      <c r="AB7" t="s">
        <v>26</v>
      </c>
      <c r="AC7" t="s">
        <v>79</v>
      </c>
    </row>
    <row r="8" spans="1:29" x14ac:dyDescent="0.25">
      <c r="A8" t="s">
        <v>650</v>
      </c>
      <c r="B8" t="s">
        <v>80</v>
      </c>
      <c r="C8" t="s">
        <v>791</v>
      </c>
      <c r="D8">
        <v>2</v>
      </c>
      <c r="E8">
        <v>14</v>
      </c>
      <c r="F8" t="s">
        <v>297</v>
      </c>
      <c r="G8" t="s">
        <v>7</v>
      </c>
      <c r="H8" t="s">
        <v>9</v>
      </c>
      <c r="I8" t="s">
        <v>67</v>
      </c>
      <c r="J8" t="s">
        <v>68</v>
      </c>
      <c r="K8" t="s">
        <v>69</v>
      </c>
      <c r="L8" t="s">
        <v>69</v>
      </c>
      <c r="M8" t="s">
        <v>9</v>
      </c>
      <c r="N8" t="s">
        <v>22</v>
      </c>
      <c r="O8" t="s">
        <v>81</v>
      </c>
      <c r="P8" t="s">
        <v>82</v>
      </c>
      <c r="Q8" t="s">
        <v>607</v>
      </c>
      <c r="R8" t="s">
        <v>72</v>
      </c>
      <c r="S8" t="s">
        <v>38</v>
      </c>
      <c r="T8" t="s">
        <v>73</v>
      </c>
      <c r="U8" t="s">
        <v>41</v>
      </c>
      <c r="V8" t="s">
        <v>83</v>
      </c>
      <c r="W8" t="s">
        <v>84</v>
      </c>
      <c r="X8" t="s">
        <v>85</v>
      </c>
      <c r="Y8" t="s">
        <v>86</v>
      </c>
      <c r="Z8" t="s">
        <v>78</v>
      </c>
      <c r="AA8" t="s">
        <v>69</v>
      </c>
      <c r="AB8" t="s">
        <v>26</v>
      </c>
      <c r="AC8" t="s">
        <v>87</v>
      </c>
    </row>
    <row r="9" spans="1:29" x14ac:dyDescent="0.25">
      <c r="A9" t="s">
        <v>651</v>
      </c>
      <c r="B9" t="s">
        <v>89</v>
      </c>
      <c r="C9" t="s">
        <v>791</v>
      </c>
      <c r="D9">
        <v>2</v>
      </c>
      <c r="E9">
        <v>16</v>
      </c>
      <c r="F9" t="s">
        <v>88</v>
      </c>
      <c r="G9" t="s">
        <v>7</v>
      </c>
      <c r="H9" t="s">
        <v>9</v>
      </c>
      <c r="I9" t="s">
        <v>62</v>
      </c>
      <c r="J9" t="s">
        <v>68</v>
      </c>
      <c r="K9" t="s">
        <v>69</v>
      </c>
      <c r="L9" t="s">
        <v>69</v>
      </c>
      <c r="M9" t="s">
        <v>9</v>
      </c>
      <c r="N9" t="s">
        <v>22</v>
      </c>
      <c r="O9" t="s">
        <v>90</v>
      </c>
      <c r="P9" t="s">
        <v>91</v>
      </c>
      <c r="Q9" t="s">
        <v>123</v>
      </c>
      <c r="R9" t="s">
        <v>72</v>
      </c>
      <c r="S9" t="s">
        <v>38</v>
      </c>
      <c r="T9" t="s">
        <v>39</v>
      </c>
      <c r="U9" t="s">
        <v>41</v>
      </c>
      <c r="V9" t="s">
        <v>76</v>
      </c>
      <c r="W9" t="s">
        <v>92</v>
      </c>
      <c r="X9" t="s">
        <v>44</v>
      </c>
      <c r="Y9" t="s">
        <v>93</v>
      </c>
      <c r="Z9" t="s">
        <v>94</v>
      </c>
      <c r="AA9" t="s">
        <v>69</v>
      </c>
      <c r="AB9" t="s">
        <v>26</v>
      </c>
      <c r="AC9" t="s">
        <v>95</v>
      </c>
    </row>
    <row r="10" spans="1:29" x14ac:dyDescent="0.25">
      <c r="A10" t="s">
        <v>652</v>
      </c>
      <c r="B10" t="s">
        <v>96</v>
      </c>
      <c r="C10" t="s">
        <v>791</v>
      </c>
      <c r="D10">
        <v>2</v>
      </c>
      <c r="E10">
        <v>16</v>
      </c>
      <c r="F10" t="s">
        <v>88</v>
      </c>
      <c r="G10" t="s">
        <v>7</v>
      </c>
      <c r="H10" t="s">
        <v>9</v>
      </c>
      <c r="I10" t="s">
        <v>62</v>
      </c>
      <c r="J10" t="s">
        <v>68</v>
      </c>
      <c r="K10" t="s">
        <v>14</v>
      </c>
      <c r="L10" t="s">
        <v>20</v>
      </c>
      <c r="M10" t="s">
        <v>9</v>
      </c>
      <c r="N10" t="s">
        <v>22</v>
      </c>
      <c r="O10" t="s">
        <v>97</v>
      </c>
      <c r="P10" t="s">
        <v>24</v>
      </c>
      <c r="Q10" t="s">
        <v>123</v>
      </c>
      <c r="R10" t="s">
        <v>37</v>
      </c>
      <c r="S10" t="s">
        <v>38</v>
      </c>
      <c r="T10" t="s">
        <v>39</v>
      </c>
      <c r="U10" t="s">
        <v>41</v>
      </c>
      <c r="V10" t="s">
        <v>98</v>
      </c>
      <c r="W10" t="s">
        <v>99</v>
      </c>
      <c r="X10" t="s">
        <v>100</v>
      </c>
      <c r="Y10" t="s">
        <v>93</v>
      </c>
      <c r="Z10" t="s">
        <v>101</v>
      </c>
      <c r="AA10" t="s">
        <v>102</v>
      </c>
      <c r="AB10" t="s">
        <v>26</v>
      </c>
      <c r="AC10" t="s">
        <v>103</v>
      </c>
    </row>
    <row r="11" spans="1:29" x14ac:dyDescent="0.25">
      <c r="A11" t="s">
        <v>653</v>
      </c>
      <c r="B11" t="s">
        <v>104</v>
      </c>
      <c r="C11" t="s">
        <v>791</v>
      </c>
      <c r="D11">
        <v>2</v>
      </c>
      <c r="E11">
        <v>18</v>
      </c>
      <c r="F11" t="s">
        <v>105</v>
      </c>
      <c r="G11" t="s">
        <v>7</v>
      </c>
      <c r="H11" t="s">
        <v>9</v>
      </c>
      <c r="I11" t="s">
        <v>62</v>
      </c>
      <c r="J11" t="s">
        <v>68</v>
      </c>
      <c r="K11" t="s">
        <v>69</v>
      </c>
      <c r="L11" t="s">
        <v>69</v>
      </c>
      <c r="M11" t="s">
        <v>9</v>
      </c>
      <c r="N11" t="s">
        <v>22</v>
      </c>
      <c r="O11" t="s">
        <v>106</v>
      </c>
      <c r="P11" t="s">
        <v>24</v>
      </c>
      <c r="Q11" t="s">
        <v>123</v>
      </c>
      <c r="R11" t="s">
        <v>37</v>
      </c>
      <c r="S11" t="s">
        <v>38</v>
      </c>
      <c r="T11" t="s">
        <v>39</v>
      </c>
      <c r="U11" t="s">
        <v>41</v>
      </c>
      <c r="V11" t="s">
        <v>107</v>
      </c>
      <c r="W11" t="s">
        <v>108</v>
      </c>
      <c r="X11" t="s">
        <v>109</v>
      </c>
      <c r="Y11" t="s">
        <v>164</v>
      </c>
      <c r="Z11" t="s">
        <v>117</v>
      </c>
      <c r="AA11" t="s">
        <v>69</v>
      </c>
      <c r="AB11" t="s">
        <v>26</v>
      </c>
      <c r="AC11" t="s">
        <v>110</v>
      </c>
    </row>
    <row r="12" spans="1:29" x14ac:dyDescent="0.25">
      <c r="A12" t="s">
        <v>654</v>
      </c>
      <c r="B12" t="s">
        <v>111</v>
      </c>
      <c r="C12" t="s">
        <v>791</v>
      </c>
      <c r="D12">
        <v>2</v>
      </c>
      <c r="E12">
        <v>18</v>
      </c>
      <c r="F12" t="s">
        <v>105</v>
      </c>
      <c r="G12" t="s">
        <v>7</v>
      </c>
      <c r="H12" t="s">
        <v>9</v>
      </c>
      <c r="I12" t="s">
        <v>62</v>
      </c>
      <c r="J12" t="s">
        <v>68</v>
      </c>
      <c r="K12" t="s">
        <v>14</v>
      </c>
      <c r="L12" t="s">
        <v>20</v>
      </c>
      <c r="M12" t="s">
        <v>9</v>
      </c>
      <c r="N12" t="s">
        <v>22</v>
      </c>
      <c r="O12" t="s">
        <v>112</v>
      </c>
      <c r="P12" t="s">
        <v>113</v>
      </c>
      <c r="Q12" t="s">
        <v>123</v>
      </c>
      <c r="R12" t="s">
        <v>37</v>
      </c>
      <c r="S12" t="s">
        <v>38</v>
      </c>
      <c r="T12" t="s">
        <v>39</v>
      </c>
      <c r="U12" t="s">
        <v>41</v>
      </c>
      <c r="V12" t="s">
        <v>114</v>
      </c>
      <c r="W12" t="s">
        <v>115</v>
      </c>
      <c r="X12" t="s">
        <v>116</v>
      </c>
      <c r="Y12" t="s">
        <v>164</v>
      </c>
      <c r="Z12" t="s">
        <v>117</v>
      </c>
      <c r="AA12" t="s">
        <v>118</v>
      </c>
      <c r="AB12" t="s">
        <v>26</v>
      </c>
      <c r="AC12" t="s">
        <v>119</v>
      </c>
    </row>
    <row r="13" spans="1:29" x14ac:dyDescent="0.25">
      <c r="A13" t="s">
        <v>655</v>
      </c>
      <c r="B13" t="s">
        <v>120</v>
      </c>
      <c r="C13" t="s">
        <v>791</v>
      </c>
      <c r="D13">
        <v>2</v>
      </c>
      <c r="E13">
        <v>20</v>
      </c>
      <c r="F13" t="s">
        <v>5</v>
      </c>
      <c r="G13" t="s">
        <v>7</v>
      </c>
      <c r="H13" t="s">
        <v>9</v>
      </c>
      <c r="I13" t="s">
        <v>62</v>
      </c>
      <c r="J13" t="s">
        <v>68</v>
      </c>
      <c r="K13" t="s">
        <v>14</v>
      </c>
      <c r="L13" t="s">
        <v>20</v>
      </c>
      <c r="M13" t="s">
        <v>9</v>
      </c>
      <c r="N13" t="s">
        <v>22</v>
      </c>
      <c r="O13" t="s">
        <v>121</v>
      </c>
      <c r="P13" t="s">
        <v>122</v>
      </c>
      <c r="Q13" t="s">
        <v>123</v>
      </c>
      <c r="R13" t="s">
        <v>37</v>
      </c>
      <c r="S13" t="s">
        <v>38</v>
      </c>
      <c r="T13" t="s">
        <v>39</v>
      </c>
      <c r="U13" t="s">
        <v>41</v>
      </c>
      <c r="V13" t="s">
        <v>124</v>
      </c>
      <c r="W13" t="s">
        <v>125</v>
      </c>
      <c r="X13" t="s">
        <v>126</v>
      </c>
      <c r="Y13" t="s">
        <v>127</v>
      </c>
      <c r="Z13" t="s">
        <v>46</v>
      </c>
      <c r="AA13" t="s">
        <v>47</v>
      </c>
      <c r="AB13" t="s">
        <v>26</v>
      </c>
      <c r="AC13" t="s">
        <v>128</v>
      </c>
    </row>
    <row r="14" spans="1:29" x14ac:dyDescent="0.25">
      <c r="A14" t="s">
        <v>656</v>
      </c>
      <c r="B14" t="s">
        <v>129</v>
      </c>
      <c r="C14" t="s">
        <v>791</v>
      </c>
      <c r="D14">
        <v>2</v>
      </c>
      <c r="E14">
        <v>20</v>
      </c>
      <c r="F14" t="s">
        <v>5</v>
      </c>
      <c r="G14" t="s">
        <v>7</v>
      </c>
      <c r="H14" t="s">
        <v>9</v>
      </c>
      <c r="I14" t="s">
        <v>62</v>
      </c>
      <c r="J14" t="s">
        <v>68</v>
      </c>
      <c r="K14" t="s">
        <v>69</v>
      </c>
      <c r="L14" t="s">
        <v>69</v>
      </c>
      <c r="M14" t="s">
        <v>9</v>
      </c>
      <c r="N14" t="s">
        <v>22</v>
      </c>
      <c r="O14" t="s">
        <v>130</v>
      </c>
      <c r="P14" t="s">
        <v>24</v>
      </c>
      <c r="Q14" t="s">
        <v>123</v>
      </c>
      <c r="R14" t="s">
        <v>72</v>
      </c>
      <c r="S14" t="s">
        <v>38</v>
      </c>
      <c r="T14" t="s">
        <v>39</v>
      </c>
      <c r="U14" t="s">
        <v>41</v>
      </c>
      <c r="V14" t="s">
        <v>131</v>
      </c>
      <c r="W14" t="s">
        <v>132</v>
      </c>
      <c r="X14" t="s">
        <v>133</v>
      </c>
      <c r="Y14" t="s">
        <v>127</v>
      </c>
      <c r="Z14" t="s">
        <v>134</v>
      </c>
      <c r="AA14" t="s">
        <v>69</v>
      </c>
      <c r="AB14" t="s">
        <v>26</v>
      </c>
      <c r="AC14" t="s">
        <v>135</v>
      </c>
    </row>
    <row r="15" spans="1:29" x14ac:dyDescent="0.25">
      <c r="A15" t="s">
        <v>657</v>
      </c>
      <c r="B15" t="s">
        <v>136</v>
      </c>
      <c r="C15" t="s">
        <v>791</v>
      </c>
      <c r="D15">
        <v>2</v>
      </c>
      <c r="E15">
        <v>22</v>
      </c>
      <c r="F15" t="s">
        <v>50</v>
      </c>
      <c r="G15" t="s">
        <v>7</v>
      </c>
      <c r="H15" t="s">
        <v>9</v>
      </c>
      <c r="I15" t="s">
        <v>11</v>
      </c>
      <c r="J15" t="s">
        <v>68</v>
      </c>
      <c r="K15" t="s">
        <v>69</v>
      </c>
      <c r="L15" t="s">
        <v>69</v>
      </c>
      <c r="M15" t="s">
        <v>9</v>
      </c>
      <c r="N15" t="s">
        <v>22</v>
      </c>
      <c r="O15" t="s">
        <v>137</v>
      </c>
      <c r="P15" t="s">
        <v>24</v>
      </c>
      <c r="Q15" t="s">
        <v>123</v>
      </c>
      <c r="R15" t="s">
        <v>72</v>
      </c>
      <c r="S15" t="s">
        <v>38</v>
      </c>
      <c r="T15" t="s">
        <v>39</v>
      </c>
      <c r="U15" t="s">
        <v>41</v>
      </c>
      <c r="V15" t="s">
        <v>55</v>
      </c>
      <c r="W15" t="s">
        <v>138</v>
      </c>
      <c r="X15" t="s">
        <v>139</v>
      </c>
      <c r="Y15" t="s">
        <v>140</v>
      </c>
      <c r="Z15" t="s">
        <v>141</v>
      </c>
      <c r="AA15" t="s">
        <v>69</v>
      </c>
      <c r="AB15" t="s">
        <v>26</v>
      </c>
      <c r="AC15" t="s">
        <v>142</v>
      </c>
    </row>
    <row r="16" spans="1:29" x14ac:dyDescent="0.25">
      <c r="A16" t="s">
        <v>658</v>
      </c>
      <c r="B16" t="s">
        <v>143</v>
      </c>
      <c r="C16" t="s">
        <v>791</v>
      </c>
      <c r="D16">
        <v>2</v>
      </c>
      <c r="E16">
        <v>22</v>
      </c>
      <c r="F16" t="s">
        <v>50</v>
      </c>
      <c r="G16" t="s">
        <v>7</v>
      </c>
      <c r="H16" t="s">
        <v>9</v>
      </c>
      <c r="I16" t="s">
        <v>11</v>
      </c>
      <c r="J16" t="s">
        <v>68</v>
      </c>
      <c r="K16" t="s">
        <v>14</v>
      </c>
      <c r="L16" t="s">
        <v>20</v>
      </c>
      <c r="M16" t="s">
        <v>9</v>
      </c>
      <c r="N16" t="s">
        <v>22</v>
      </c>
      <c r="O16" t="s">
        <v>137</v>
      </c>
      <c r="P16" t="s">
        <v>144</v>
      </c>
      <c r="Q16" t="s">
        <v>123</v>
      </c>
      <c r="R16" t="s">
        <v>37</v>
      </c>
      <c r="S16" t="s">
        <v>38</v>
      </c>
      <c r="T16" t="s">
        <v>39</v>
      </c>
      <c r="U16" t="s">
        <v>41</v>
      </c>
      <c r="V16" t="s">
        <v>145</v>
      </c>
      <c r="W16" t="s">
        <v>146</v>
      </c>
      <c r="X16" t="s">
        <v>147</v>
      </c>
      <c r="Y16" t="s">
        <v>56</v>
      </c>
      <c r="Z16" t="s">
        <v>57</v>
      </c>
      <c r="AA16" t="s">
        <v>58</v>
      </c>
      <c r="AB16" t="s">
        <v>26</v>
      </c>
      <c r="AC16" t="s">
        <v>148</v>
      </c>
    </row>
    <row r="17" spans="1:29" x14ac:dyDescent="0.25">
      <c r="A17" s="5" t="s">
        <v>659</v>
      </c>
      <c r="B17" t="s">
        <v>149</v>
      </c>
      <c r="C17" t="s">
        <v>791</v>
      </c>
      <c r="D17">
        <v>2</v>
      </c>
      <c r="E17">
        <v>22</v>
      </c>
      <c r="F17" t="s">
        <v>65</v>
      </c>
      <c r="G17" t="s">
        <v>7</v>
      </c>
      <c r="H17" t="s">
        <v>9</v>
      </c>
      <c r="I17" t="s">
        <v>62</v>
      </c>
      <c r="J17" t="s">
        <v>68</v>
      </c>
      <c r="K17" t="s">
        <v>14</v>
      </c>
      <c r="L17" t="s">
        <v>20</v>
      </c>
      <c r="M17" t="s">
        <v>9</v>
      </c>
      <c r="N17" t="s">
        <v>22</v>
      </c>
      <c r="O17" t="s">
        <v>137</v>
      </c>
      <c r="P17" t="s">
        <v>24</v>
      </c>
      <c r="Q17" t="s">
        <v>123</v>
      </c>
      <c r="R17" t="s">
        <v>37</v>
      </c>
      <c r="S17" t="s">
        <v>38</v>
      </c>
      <c r="T17" t="s">
        <v>39</v>
      </c>
      <c r="U17" t="s">
        <v>41</v>
      </c>
      <c r="V17" t="s">
        <v>145</v>
      </c>
      <c r="W17" t="s">
        <v>146</v>
      </c>
      <c r="X17" t="s">
        <v>147</v>
      </c>
      <c r="Y17" t="s">
        <v>56</v>
      </c>
      <c r="Z17" t="s">
        <v>57</v>
      </c>
      <c r="AA17" t="s">
        <v>58</v>
      </c>
      <c r="AB17" t="s">
        <v>26</v>
      </c>
      <c r="AC17" t="s">
        <v>150</v>
      </c>
    </row>
    <row r="18" spans="1:29" x14ac:dyDescent="0.25">
      <c r="A18" t="s">
        <v>672</v>
      </c>
      <c r="B18" t="s">
        <v>151</v>
      </c>
      <c r="C18" t="s">
        <v>791</v>
      </c>
      <c r="D18">
        <v>4</v>
      </c>
      <c r="E18">
        <v>22</v>
      </c>
      <c r="F18" t="s">
        <v>50</v>
      </c>
      <c r="G18" t="s">
        <v>7</v>
      </c>
      <c r="H18" t="s">
        <v>9</v>
      </c>
      <c r="I18" t="s">
        <v>11</v>
      </c>
      <c r="J18" t="s">
        <v>296</v>
      </c>
      <c r="K18" t="s">
        <v>295</v>
      </c>
      <c r="L18" t="s">
        <v>20</v>
      </c>
      <c r="M18" t="s">
        <v>9</v>
      </c>
      <c r="N18" t="s">
        <v>22</v>
      </c>
      <c r="O18" t="s">
        <v>153</v>
      </c>
      <c r="P18" t="s">
        <v>154</v>
      </c>
      <c r="Q18" t="s">
        <v>123</v>
      </c>
      <c r="R18" t="s">
        <v>37</v>
      </c>
      <c r="S18" t="s">
        <v>38</v>
      </c>
      <c r="T18" t="s">
        <v>39</v>
      </c>
      <c r="U18" t="s">
        <v>41</v>
      </c>
      <c r="V18" t="s">
        <v>155</v>
      </c>
      <c r="W18" t="s">
        <v>156</v>
      </c>
      <c r="X18" t="s">
        <v>157</v>
      </c>
      <c r="Y18" t="s">
        <v>140</v>
      </c>
      <c r="Z18" t="s">
        <v>57</v>
      </c>
      <c r="AA18" t="s">
        <v>58</v>
      </c>
      <c r="AB18" t="s">
        <v>26</v>
      </c>
      <c r="AC18" t="s">
        <v>158</v>
      </c>
    </row>
    <row r="19" spans="1:29" x14ac:dyDescent="0.25">
      <c r="A19" t="s">
        <v>660</v>
      </c>
      <c r="B19" t="s">
        <v>159</v>
      </c>
      <c r="C19" t="s">
        <v>791</v>
      </c>
      <c r="D19">
        <v>4</v>
      </c>
      <c r="E19">
        <v>18</v>
      </c>
      <c r="F19" t="s">
        <v>105</v>
      </c>
      <c r="G19" t="s">
        <v>7</v>
      </c>
      <c r="H19" t="s">
        <v>9</v>
      </c>
      <c r="I19" t="s">
        <v>62</v>
      </c>
      <c r="J19" t="s">
        <v>296</v>
      </c>
      <c r="K19" t="s">
        <v>295</v>
      </c>
      <c r="L19" t="s">
        <v>20</v>
      </c>
      <c r="M19" t="s">
        <v>9</v>
      </c>
      <c r="N19" t="s">
        <v>22</v>
      </c>
      <c r="O19" t="s">
        <v>160</v>
      </c>
      <c r="P19" t="s">
        <v>24</v>
      </c>
      <c r="Q19" t="s">
        <v>123</v>
      </c>
      <c r="R19" t="s">
        <v>37</v>
      </c>
      <c r="S19" t="s">
        <v>38</v>
      </c>
      <c r="T19" t="s">
        <v>39</v>
      </c>
      <c r="U19" t="s">
        <v>41</v>
      </c>
      <c r="V19" t="s">
        <v>161</v>
      </c>
      <c r="W19" t="s">
        <v>162</v>
      </c>
      <c r="X19" t="s">
        <v>163</v>
      </c>
      <c r="Y19" t="s">
        <v>164</v>
      </c>
      <c r="Z19" t="s">
        <v>117</v>
      </c>
      <c r="AA19" t="s">
        <v>118</v>
      </c>
      <c r="AB19" t="s">
        <v>26</v>
      </c>
      <c r="AC19" t="s">
        <v>165</v>
      </c>
    </row>
    <row r="20" spans="1:29" x14ac:dyDescent="0.25">
      <c r="A20" t="s">
        <v>661</v>
      </c>
      <c r="B20" t="s">
        <v>166</v>
      </c>
      <c r="C20" t="s">
        <v>791</v>
      </c>
      <c r="D20">
        <v>3</v>
      </c>
      <c r="E20">
        <v>18</v>
      </c>
      <c r="F20" t="s">
        <v>105</v>
      </c>
      <c r="G20" t="s">
        <v>7</v>
      </c>
      <c r="H20" t="s">
        <v>9</v>
      </c>
      <c r="I20" t="s">
        <v>62</v>
      </c>
      <c r="J20" t="s">
        <v>167</v>
      </c>
      <c r="K20" t="s">
        <v>69</v>
      </c>
      <c r="L20" t="s">
        <v>69</v>
      </c>
      <c r="M20" t="s">
        <v>9</v>
      </c>
      <c r="N20" t="s">
        <v>22</v>
      </c>
      <c r="O20" t="s">
        <v>168</v>
      </c>
      <c r="P20" t="s">
        <v>24</v>
      </c>
      <c r="Q20" t="s">
        <v>123</v>
      </c>
      <c r="R20" t="s">
        <v>37</v>
      </c>
      <c r="S20" t="s">
        <v>38</v>
      </c>
      <c r="T20" t="s">
        <v>39</v>
      </c>
      <c r="U20" t="s">
        <v>41</v>
      </c>
      <c r="V20" t="s">
        <v>175</v>
      </c>
      <c r="W20" t="s">
        <v>169</v>
      </c>
      <c r="X20" t="s">
        <v>44</v>
      </c>
      <c r="Y20" t="s">
        <v>164</v>
      </c>
      <c r="Z20" t="s">
        <v>170</v>
      </c>
      <c r="AA20" t="s">
        <v>69</v>
      </c>
      <c r="AB20" t="s">
        <v>26</v>
      </c>
      <c r="AC20" t="s">
        <v>171</v>
      </c>
    </row>
    <row r="21" spans="1:29" x14ac:dyDescent="0.25">
      <c r="A21" t="s">
        <v>662</v>
      </c>
      <c r="B21" t="s">
        <v>172</v>
      </c>
      <c r="C21" t="s">
        <v>791</v>
      </c>
      <c r="D21">
        <v>3</v>
      </c>
      <c r="E21">
        <v>18</v>
      </c>
      <c r="F21" t="s">
        <v>105</v>
      </c>
      <c r="G21" t="s">
        <v>7</v>
      </c>
      <c r="H21" t="s">
        <v>9</v>
      </c>
      <c r="I21" t="s">
        <v>62</v>
      </c>
      <c r="J21" t="s">
        <v>173</v>
      </c>
      <c r="K21" t="s">
        <v>14</v>
      </c>
      <c r="L21" t="s">
        <v>20</v>
      </c>
      <c r="M21" t="s">
        <v>9</v>
      </c>
      <c r="N21" t="s">
        <v>22</v>
      </c>
      <c r="O21" t="s">
        <v>174</v>
      </c>
      <c r="P21" t="s">
        <v>24</v>
      </c>
      <c r="Q21" t="s">
        <v>123</v>
      </c>
      <c r="R21" t="s">
        <v>37</v>
      </c>
      <c r="S21" t="s">
        <v>38</v>
      </c>
      <c r="T21" t="s">
        <v>39</v>
      </c>
      <c r="U21" t="s">
        <v>41</v>
      </c>
      <c r="V21" t="s">
        <v>175</v>
      </c>
      <c r="W21" t="s">
        <v>176</v>
      </c>
      <c r="X21" t="s">
        <v>177</v>
      </c>
      <c r="Y21" t="s">
        <v>164</v>
      </c>
      <c r="Z21" t="s">
        <v>117</v>
      </c>
      <c r="AA21" t="s">
        <v>118</v>
      </c>
      <c r="AB21" t="s">
        <v>26</v>
      </c>
      <c r="AC21" t="s">
        <v>178</v>
      </c>
    </row>
    <row r="22" spans="1:29" x14ac:dyDescent="0.25">
      <c r="A22" t="s">
        <v>663</v>
      </c>
      <c r="B22" t="s">
        <v>179</v>
      </c>
      <c r="C22" t="s">
        <v>791</v>
      </c>
      <c r="D22">
        <v>3</v>
      </c>
      <c r="E22">
        <v>22</v>
      </c>
      <c r="F22" t="s">
        <v>50</v>
      </c>
      <c r="G22" t="s">
        <v>7</v>
      </c>
      <c r="H22" t="s">
        <v>9</v>
      </c>
      <c r="I22" t="s">
        <v>11</v>
      </c>
      <c r="J22" t="s">
        <v>173</v>
      </c>
      <c r="K22" t="s">
        <v>14</v>
      </c>
      <c r="L22" t="s">
        <v>20</v>
      </c>
      <c r="M22" t="s">
        <v>9</v>
      </c>
      <c r="N22" t="s">
        <v>22</v>
      </c>
      <c r="O22" t="s">
        <v>180</v>
      </c>
      <c r="P22" t="s">
        <v>24</v>
      </c>
      <c r="Q22" t="s">
        <v>123</v>
      </c>
      <c r="R22" t="s">
        <v>37</v>
      </c>
      <c r="S22" t="s">
        <v>38</v>
      </c>
      <c r="T22" t="s">
        <v>39</v>
      </c>
      <c r="U22" t="s">
        <v>41</v>
      </c>
      <c r="V22" t="s">
        <v>100</v>
      </c>
      <c r="W22" t="s">
        <v>181</v>
      </c>
      <c r="X22" t="s">
        <v>55</v>
      </c>
      <c r="Y22" t="s">
        <v>140</v>
      </c>
      <c r="Z22" t="s">
        <v>57</v>
      </c>
      <c r="AA22" t="s">
        <v>58</v>
      </c>
      <c r="AB22" t="s">
        <v>26</v>
      </c>
      <c r="AC22" t="s">
        <v>182</v>
      </c>
    </row>
    <row r="23" spans="1:29" x14ac:dyDescent="0.25">
      <c r="A23" t="s">
        <v>664</v>
      </c>
      <c r="B23" t="s">
        <v>183</v>
      </c>
      <c r="C23" t="s">
        <v>791</v>
      </c>
      <c r="D23">
        <v>4</v>
      </c>
      <c r="E23">
        <v>12</v>
      </c>
      <c r="F23" t="s">
        <v>66</v>
      </c>
      <c r="G23" t="s">
        <v>7</v>
      </c>
      <c r="H23" t="s">
        <v>9</v>
      </c>
      <c r="I23" t="s">
        <v>67</v>
      </c>
      <c r="J23" t="s">
        <v>152</v>
      </c>
      <c r="K23" t="s">
        <v>69</v>
      </c>
      <c r="L23" t="s">
        <v>69</v>
      </c>
      <c r="M23" t="s">
        <v>9</v>
      </c>
      <c r="N23" t="s">
        <v>22</v>
      </c>
      <c r="O23" t="s">
        <v>184</v>
      </c>
      <c r="P23" t="s">
        <v>24</v>
      </c>
      <c r="Q23" t="s">
        <v>607</v>
      </c>
      <c r="R23" t="s">
        <v>37</v>
      </c>
      <c r="S23" t="s">
        <v>38</v>
      </c>
      <c r="T23" t="s">
        <v>73</v>
      </c>
      <c r="U23" t="s">
        <v>41</v>
      </c>
      <c r="V23" t="s">
        <v>185</v>
      </c>
      <c r="W23" t="s">
        <v>186</v>
      </c>
      <c r="X23" t="s">
        <v>187</v>
      </c>
      <c r="Y23" t="s">
        <v>77</v>
      </c>
      <c r="Z23" t="s">
        <v>188</v>
      </c>
      <c r="AA23" t="s">
        <v>69</v>
      </c>
      <c r="AB23" t="s">
        <v>26</v>
      </c>
      <c r="AC23" t="s">
        <v>189</v>
      </c>
    </row>
    <row r="24" spans="1:29" x14ac:dyDescent="0.25">
      <c r="A24" t="s">
        <v>665</v>
      </c>
      <c r="B24" t="s">
        <v>190</v>
      </c>
      <c r="C24" t="s">
        <v>791</v>
      </c>
      <c r="D24">
        <v>4</v>
      </c>
      <c r="E24">
        <v>16</v>
      </c>
      <c r="F24" t="s">
        <v>88</v>
      </c>
      <c r="G24" t="s">
        <v>7</v>
      </c>
      <c r="H24" t="s">
        <v>9</v>
      </c>
      <c r="I24" t="s">
        <v>62</v>
      </c>
      <c r="J24" t="s">
        <v>152</v>
      </c>
      <c r="K24" t="s">
        <v>69</v>
      </c>
      <c r="L24" t="s">
        <v>69</v>
      </c>
      <c r="M24" t="s">
        <v>9</v>
      </c>
      <c r="N24" t="s">
        <v>22</v>
      </c>
      <c r="O24" t="s">
        <v>191</v>
      </c>
      <c r="P24" t="s">
        <v>24</v>
      </c>
      <c r="Q24" t="s">
        <v>123</v>
      </c>
      <c r="R24" t="s">
        <v>37</v>
      </c>
      <c r="S24" t="s">
        <v>38</v>
      </c>
      <c r="T24" t="s">
        <v>39</v>
      </c>
      <c r="U24" t="s">
        <v>41</v>
      </c>
      <c r="V24" t="s">
        <v>192</v>
      </c>
      <c r="W24" t="s">
        <v>193</v>
      </c>
      <c r="X24" t="s">
        <v>194</v>
      </c>
      <c r="Y24" t="s">
        <v>93</v>
      </c>
      <c r="Z24" t="s">
        <v>94</v>
      </c>
      <c r="AA24" t="s">
        <v>69</v>
      </c>
      <c r="AB24" t="s">
        <v>26</v>
      </c>
      <c r="AC24" t="s">
        <v>195</v>
      </c>
    </row>
    <row r="25" spans="1:29" x14ac:dyDescent="0.25">
      <c r="A25" t="s">
        <v>666</v>
      </c>
      <c r="B25" t="s">
        <v>196</v>
      </c>
      <c r="C25" t="s">
        <v>791</v>
      </c>
      <c r="D25">
        <v>4</v>
      </c>
      <c r="E25">
        <v>18</v>
      </c>
      <c r="F25" t="s">
        <v>105</v>
      </c>
      <c r="G25" t="s">
        <v>7</v>
      </c>
      <c r="H25" t="s">
        <v>9</v>
      </c>
      <c r="I25" t="s">
        <v>62</v>
      </c>
      <c r="J25" t="s">
        <v>152</v>
      </c>
      <c r="K25" t="s">
        <v>69</v>
      </c>
      <c r="L25" t="s">
        <v>69</v>
      </c>
      <c r="M25" t="s">
        <v>9</v>
      </c>
      <c r="N25" t="s">
        <v>22</v>
      </c>
      <c r="O25" t="s">
        <v>23</v>
      </c>
      <c r="P25" t="s">
        <v>52</v>
      </c>
      <c r="Q25" t="s">
        <v>123</v>
      </c>
      <c r="R25" t="s">
        <v>37</v>
      </c>
      <c r="S25" t="s">
        <v>38</v>
      </c>
      <c r="T25" t="s">
        <v>39</v>
      </c>
      <c r="U25" t="s">
        <v>41</v>
      </c>
      <c r="V25" t="s">
        <v>197</v>
      </c>
      <c r="W25" t="s">
        <v>204</v>
      </c>
      <c r="X25" t="s">
        <v>198</v>
      </c>
      <c r="Y25" t="s">
        <v>164</v>
      </c>
      <c r="Z25" t="s">
        <v>117</v>
      </c>
      <c r="AA25" t="s">
        <v>69</v>
      </c>
      <c r="AB25" t="s">
        <v>26</v>
      </c>
      <c r="AC25" t="s">
        <v>199</v>
      </c>
    </row>
    <row r="26" spans="1:29" x14ac:dyDescent="0.25">
      <c r="A26" t="s">
        <v>667</v>
      </c>
      <c r="B26" t="s">
        <v>200</v>
      </c>
      <c r="C26" t="s">
        <v>791</v>
      </c>
      <c r="D26">
        <v>4</v>
      </c>
      <c r="E26">
        <v>18</v>
      </c>
      <c r="F26" t="s">
        <v>201</v>
      </c>
      <c r="G26" t="s">
        <v>7</v>
      </c>
      <c r="H26" t="s">
        <v>9</v>
      </c>
      <c r="I26" t="s">
        <v>62</v>
      </c>
      <c r="J26" t="s">
        <v>152</v>
      </c>
      <c r="K26" t="s">
        <v>14</v>
      </c>
      <c r="L26" t="s">
        <v>20</v>
      </c>
      <c r="M26" t="s">
        <v>9</v>
      </c>
      <c r="N26" t="s">
        <v>22</v>
      </c>
      <c r="O26" t="s">
        <v>202</v>
      </c>
      <c r="P26" t="s">
        <v>52</v>
      </c>
      <c r="Q26" t="s">
        <v>123</v>
      </c>
      <c r="R26" t="s">
        <v>37</v>
      </c>
      <c r="S26" t="s">
        <v>38</v>
      </c>
      <c r="T26" t="s">
        <v>39</v>
      </c>
      <c r="U26" t="s">
        <v>41</v>
      </c>
      <c r="V26" t="s">
        <v>161</v>
      </c>
      <c r="W26" t="s">
        <v>203</v>
      </c>
      <c r="X26" t="s">
        <v>85</v>
      </c>
      <c r="Y26" t="s">
        <v>164</v>
      </c>
      <c r="Z26" t="s">
        <v>117</v>
      </c>
      <c r="AA26" t="s">
        <v>118</v>
      </c>
      <c r="AB26" t="s">
        <v>26</v>
      </c>
      <c r="AC26" t="s">
        <v>205</v>
      </c>
    </row>
    <row r="27" spans="1:29" x14ac:dyDescent="0.25">
      <c r="A27" t="s">
        <v>668</v>
      </c>
      <c r="B27" t="s">
        <v>206</v>
      </c>
      <c r="C27" t="s">
        <v>791</v>
      </c>
      <c r="D27">
        <v>4</v>
      </c>
      <c r="E27">
        <v>20</v>
      </c>
      <c r="F27" t="s">
        <v>5</v>
      </c>
      <c r="G27" t="s">
        <v>7</v>
      </c>
      <c r="H27" t="s">
        <v>9</v>
      </c>
      <c r="I27" t="s">
        <v>62</v>
      </c>
      <c r="J27" t="s">
        <v>152</v>
      </c>
      <c r="K27" t="s">
        <v>69</v>
      </c>
      <c r="L27" t="s">
        <v>69</v>
      </c>
      <c r="M27" t="s">
        <v>9</v>
      </c>
      <c r="N27" t="s">
        <v>22</v>
      </c>
      <c r="O27" t="s">
        <v>112</v>
      </c>
      <c r="P27" t="s">
        <v>24</v>
      </c>
      <c r="Q27" t="s">
        <v>123</v>
      </c>
      <c r="R27" t="s">
        <v>37</v>
      </c>
      <c r="S27" t="s">
        <v>38</v>
      </c>
      <c r="T27" t="s">
        <v>39</v>
      </c>
      <c r="U27" t="s">
        <v>41</v>
      </c>
      <c r="V27" t="s">
        <v>124</v>
      </c>
      <c r="W27" t="s">
        <v>115</v>
      </c>
      <c r="X27" t="s">
        <v>157</v>
      </c>
      <c r="Y27" t="s">
        <v>45</v>
      </c>
      <c r="Z27" t="s">
        <v>207</v>
      </c>
      <c r="AA27" t="s">
        <v>69</v>
      </c>
      <c r="AB27" t="s">
        <v>26</v>
      </c>
      <c r="AC27" t="s">
        <v>208</v>
      </c>
    </row>
    <row r="28" spans="1:29" x14ac:dyDescent="0.25">
      <c r="A28" t="s">
        <v>669</v>
      </c>
      <c r="B28" t="s">
        <v>209</v>
      </c>
      <c r="C28" t="s">
        <v>791</v>
      </c>
      <c r="D28">
        <v>4</v>
      </c>
      <c r="E28">
        <v>22</v>
      </c>
      <c r="F28" t="s">
        <v>50</v>
      </c>
      <c r="G28" t="s">
        <v>7</v>
      </c>
      <c r="H28" t="s">
        <v>9</v>
      </c>
      <c r="I28" t="s">
        <v>11</v>
      </c>
      <c r="J28" t="s">
        <v>152</v>
      </c>
      <c r="K28" t="s">
        <v>69</v>
      </c>
      <c r="L28" t="s">
        <v>69</v>
      </c>
      <c r="M28" t="s">
        <v>9</v>
      </c>
      <c r="N28" t="s">
        <v>22</v>
      </c>
      <c r="O28" t="s">
        <v>210</v>
      </c>
      <c r="P28" t="s">
        <v>52</v>
      </c>
      <c r="Q28" t="s">
        <v>123</v>
      </c>
      <c r="R28" t="s">
        <v>37</v>
      </c>
      <c r="S28" t="s">
        <v>38</v>
      </c>
      <c r="T28" t="s">
        <v>39</v>
      </c>
      <c r="U28" t="s">
        <v>41</v>
      </c>
      <c r="V28" t="s">
        <v>177</v>
      </c>
      <c r="W28" t="s">
        <v>211</v>
      </c>
      <c r="X28" t="s">
        <v>109</v>
      </c>
      <c r="Y28" t="s">
        <v>212</v>
      </c>
      <c r="Z28" t="s">
        <v>213</v>
      </c>
      <c r="AA28" t="s">
        <v>69</v>
      </c>
      <c r="AB28" t="s">
        <v>26</v>
      </c>
      <c r="AC28" t="s">
        <v>214</v>
      </c>
    </row>
    <row r="29" spans="1:29" x14ac:dyDescent="0.25">
      <c r="A29" t="s">
        <v>670</v>
      </c>
      <c r="B29" t="s">
        <v>48</v>
      </c>
      <c r="C29" t="s">
        <v>791</v>
      </c>
      <c r="D29">
        <v>4</v>
      </c>
      <c r="E29">
        <v>22</v>
      </c>
      <c r="F29" t="s">
        <v>50</v>
      </c>
      <c r="G29" t="s">
        <v>7</v>
      </c>
      <c r="H29" t="s">
        <v>9</v>
      </c>
      <c r="I29" t="s">
        <v>11</v>
      </c>
      <c r="J29" t="s">
        <v>152</v>
      </c>
      <c r="K29" t="s">
        <v>14</v>
      </c>
      <c r="L29" t="s">
        <v>20</v>
      </c>
      <c r="M29" t="s">
        <v>9</v>
      </c>
      <c r="N29" t="s">
        <v>22</v>
      </c>
      <c r="O29" t="s">
        <v>215</v>
      </c>
      <c r="P29" t="s">
        <v>52</v>
      </c>
      <c r="Q29" t="s">
        <v>123</v>
      </c>
      <c r="R29" t="s">
        <v>37</v>
      </c>
      <c r="S29" t="s">
        <v>38</v>
      </c>
      <c r="T29" t="s">
        <v>39</v>
      </c>
      <c r="U29" t="s">
        <v>41</v>
      </c>
      <c r="V29" t="s">
        <v>107</v>
      </c>
      <c r="W29" t="s">
        <v>216</v>
      </c>
      <c r="X29" t="s">
        <v>55</v>
      </c>
      <c r="Y29" t="s">
        <v>140</v>
      </c>
      <c r="Z29" t="s">
        <v>57</v>
      </c>
      <c r="AA29" t="s">
        <v>58</v>
      </c>
      <c r="AB29" t="s">
        <v>26</v>
      </c>
      <c r="AC29" t="s">
        <v>217</v>
      </c>
    </row>
    <row r="30" spans="1:29" x14ac:dyDescent="0.25">
      <c r="A30" s="5" t="s">
        <v>671</v>
      </c>
      <c r="B30" t="s">
        <v>346</v>
      </c>
      <c r="C30" t="s">
        <v>791</v>
      </c>
      <c r="D30">
        <v>4</v>
      </c>
      <c r="E30">
        <v>22</v>
      </c>
      <c r="F30" t="s">
        <v>65</v>
      </c>
      <c r="G30" t="s">
        <v>7</v>
      </c>
      <c r="H30" t="s">
        <v>9</v>
      </c>
      <c r="I30" t="s">
        <v>62</v>
      </c>
      <c r="J30" t="s">
        <v>152</v>
      </c>
      <c r="K30" t="s">
        <v>69</v>
      </c>
      <c r="L30" t="s">
        <v>69</v>
      </c>
      <c r="M30" t="s">
        <v>9</v>
      </c>
      <c r="N30" t="s">
        <v>22</v>
      </c>
      <c r="O30" t="s">
        <v>210</v>
      </c>
      <c r="P30" t="s">
        <v>52</v>
      </c>
      <c r="Q30" t="s">
        <v>123</v>
      </c>
      <c r="R30" t="s">
        <v>37</v>
      </c>
      <c r="S30" t="s">
        <v>38</v>
      </c>
      <c r="T30" t="s">
        <v>39</v>
      </c>
      <c r="U30" t="s">
        <v>41</v>
      </c>
      <c r="V30" t="s">
        <v>255</v>
      </c>
      <c r="W30" t="s">
        <v>132</v>
      </c>
      <c r="X30" t="s">
        <v>109</v>
      </c>
      <c r="Y30" t="s">
        <v>56</v>
      </c>
      <c r="Z30" t="s">
        <v>265</v>
      </c>
      <c r="AA30" t="s">
        <v>69</v>
      </c>
      <c r="AB30" t="s">
        <v>26</v>
      </c>
      <c r="AC30" t="s">
        <v>347</v>
      </c>
    </row>
    <row r="31" spans="1:29" x14ac:dyDescent="0.25">
      <c r="A31" t="s">
        <v>673</v>
      </c>
      <c r="B31" t="s">
        <v>218</v>
      </c>
      <c r="C31" t="s">
        <v>791</v>
      </c>
      <c r="D31">
        <v>6</v>
      </c>
      <c r="E31">
        <v>18</v>
      </c>
      <c r="F31" t="s">
        <v>105</v>
      </c>
      <c r="G31" t="s">
        <v>7</v>
      </c>
      <c r="H31" t="s">
        <v>9</v>
      </c>
      <c r="I31" t="s">
        <v>62</v>
      </c>
      <c r="J31" t="s">
        <v>219</v>
      </c>
      <c r="K31" t="s">
        <v>14</v>
      </c>
      <c r="L31" t="s">
        <v>20</v>
      </c>
      <c r="M31" s="1" t="s">
        <v>9</v>
      </c>
      <c r="N31" t="s">
        <v>22</v>
      </c>
      <c r="O31" t="s">
        <v>220</v>
      </c>
      <c r="P31" t="s">
        <v>24</v>
      </c>
      <c r="Q31" t="s">
        <v>123</v>
      </c>
      <c r="R31" t="s">
        <v>37</v>
      </c>
      <c r="S31" t="s">
        <v>38</v>
      </c>
      <c r="T31" t="s">
        <v>39</v>
      </c>
      <c r="U31" t="s">
        <v>41</v>
      </c>
      <c r="V31" t="s">
        <v>221</v>
      </c>
      <c r="W31" t="s">
        <v>222</v>
      </c>
      <c r="X31" t="s">
        <v>223</v>
      </c>
      <c r="Y31" t="s">
        <v>164</v>
      </c>
      <c r="Z31" t="s">
        <v>46</v>
      </c>
      <c r="AA31" t="s">
        <v>118</v>
      </c>
      <c r="AB31" t="s">
        <v>26</v>
      </c>
      <c r="AC31" t="s">
        <v>224</v>
      </c>
    </row>
    <row r="32" spans="1:29" ht="14.25" customHeight="1" x14ac:dyDescent="0.25">
      <c r="A32" t="s">
        <v>674</v>
      </c>
      <c r="B32" t="s">
        <v>225</v>
      </c>
      <c r="C32" t="s">
        <v>791</v>
      </c>
      <c r="D32">
        <v>6</v>
      </c>
      <c r="E32">
        <v>22</v>
      </c>
      <c r="F32" t="s">
        <v>50</v>
      </c>
      <c r="G32" t="s">
        <v>7</v>
      </c>
      <c r="H32" t="s">
        <v>9</v>
      </c>
      <c r="I32" t="s">
        <v>11</v>
      </c>
      <c r="J32" t="s">
        <v>219</v>
      </c>
      <c r="K32" t="s">
        <v>69</v>
      </c>
      <c r="L32" t="s">
        <v>69</v>
      </c>
      <c r="M32" s="1" t="s">
        <v>9</v>
      </c>
      <c r="N32" t="s">
        <v>22</v>
      </c>
      <c r="O32" t="s">
        <v>226</v>
      </c>
      <c r="P32" t="s">
        <v>24</v>
      </c>
      <c r="Q32" t="s">
        <v>123</v>
      </c>
      <c r="R32" t="s">
        <v>37</v>
      </c>
      <c r="S32" t="s">
        <v>38</v>
      </c>
      <c r="T32" t="s">
        <v>39</v>
      </c>
      <c r="U32" t="s">
        <v>41</v>
      </c>
      <c r="V32" t="s">
        <v>76</v>
      </c>
      <c r="W32" t="s">
        <v>227</v>
      </c>
      <c r="X32" t="s">
        <v>44</v>
      </c>
      <c r="Y32" t="s">
        <v>140</v>
      </c>
      <c r="Z32" t="s">
        <v>213</v>
      </c>
      <c r="AA32" t="s">
        <v>69</v>
      </c>
      <c r="AB32" t="s">
        <v>26</v>
      </c>
      <c r="AC32" t="s">
        <v>228</v>
      </c>
    </row>
    <row r="33" spans="1:29" x14ac:dyDescent="0.25">
      <c r="A33" t="s">
        <v>675</v>
      </c>
      <c r="B33" t="s">
        <v>229</v>
      </c>
      <c r="C33" t="s">
        <v>791</v>
      </c>
      <c r="D33">
        <v>6</v>
      </c>
      <c r="E33">
        <v>22</v>
      </c>
      <c r="F33" t="s">
        <v>50</v>
      </c>
      <c r="G33" t="s">
        <v>7</v>
      </c>
      <c r="H33" t="s">
        <v>9</v>
      </c>
      <c r="I33" t="s">
        <v>11</v>
      </c>
      <c r="J33" t="s">
        <v>219</v>
      </c>
      <c r="K33" t="s">
        <v>14</v>
      </c>
      <c r="L33" t="s">
        <v>20</v>
      </c>
      <c r="M33" s="1" t="s">
        <v>9</v>
      </c>
      <c r="N33" t="s">
        <v>22</v>
      </c>
      <c r="O33" t="s">
        <v>226</v>
      </c>
      <c r="P33" t="s">
        <v>24</v>
      </c>
      <c r="Q33" t="s">
        <v>123</v>
      </c>
      <c r="R33" t="s">
        <v>37</v>
      </c>
      <c r="S33" t="s">
        <v>38</v>
      </c>
      <c r="T33" t="s">
        <v>39</v>
      </c>
      <c r="U33" t="s">
        <v>41</v>
      </c>
      <c r="V33" t="s">
        <v>76</v>
      </c>
      <c r="W33" t="s">
        <v>227</v>
      </c>
      <c r="X33" t="s">
        <v>44</v>
      </c>
      <c r="Y33" t="s">
        <v>140</v>
      </c>
      <c r="Z33" t="s">
        <v>57</v>
      </c>
      <c r="AA33" t="s">
        <v>58</v>
      </c>
      <c r="AB33" t="s">
        <v>26</v>
      </c>
      <c r="AC33" t="s">
        <v>781</v>
      </c>
    </row>
    <row r="34" spans="1:29" x14ac:dyDescent="0.25">
      <c r="A34" t="s">
        <v>678</v>
      </c>
      <c r="B34" t="s">
        <v>620</v>
      </c>
      <c r="C34" t="s">
        <v>792</v>
      </c>
      <c r="D34">
        <v>2</v>
      </c>
      <c r="E34">
        <v>22</v>
      </c>
      <c r="F34" t="s">
        <v>50</v>
      </c>
      <c r="G34" t="s">
        <v>631</v>
      </c>
      <c r="H34" t="s">
        <v>231</v>
      </c>
      <c r="I34" t="s">
        <v>62</v>
      </c>
      <c r="J34" t="s">
        <v>68</v>
      </c>
      <c r="K34" t="s">
        <v>621</v>
      </c>
      <c r="L34" t="s">
        <v>20</v>
      </c>
      <c r="M34" t="s">
        <v>371</v>
      </c>
      <c r="N34" t="s">
        <v>368</v>
      </c>
      <c r="O34" t="s">
        <v>622</v>
      </c>
      <c r="P34" t="s">
        <v>24</v>
      </c>
      <c r="Q34" t="s">
        <v>123</v>
      </c>
      <c r="R34" t="s">
        <v>496</v>
      </c>
      <c r="S34" t="s">
        <v>236</v>
      </c>
      <c r="T34" t="s">
        <v>532</v>
      </c>
      <c r="U34" t="s">
        <v>41</v>
      </c>
      <c r="V34" t="s">
        <v>145</v>
      </c>
      <c r="W34" t="s">
        <v>623</v>
      </c>
      <c r="X34" t="s">
        <v>126</v>
      </c>
      <c r="Y34" t="s">
        <v>140</v>
      </c>
      <c r="Z34" t="s">
        <v>170</v>
      </c>
      <c r="AA34" t="s">
        <v>434</v>
      </c>
      <c r="AB34" s="1" t="s">
        <v>26</v>
      </c>
    </row>
    <row r="35" spans="1:29" x14ac:dyDescent="0.25">
      <c r="A35" s="5" t="s">
        <v>679</v>
      </c>
      <c r="B35" t="s">
        <v>624</v>
      </c>
      <c r="C35" s="6" t="s">
        <v>793</v>
      </c>
      <c r="D35">
        <v>2</v>
      </c>
      <c r="E35">
        <v>16</v>
      </c>
      <c r="F35" t="s">
        <v>65</v>
      </c>
      <c r="G35" t="s">
        <v>7</v>
      </c>
      <c r="H35" t="s">
        <v>9</v>
      </c>
      <c r="I35" t="s">
        <v>62</v>
      </c>
      <c r="J35" t="s">
        <v>625</v>
      </c>
      <c r="K35" t="s">
        <v>69</v>
      </c>
      <c r="L35" t="s">
        <v>69</v>
      </c>
      <c r="M35" t="s">
        <v>9</v>
      </c>
      <c r="N35" t="s">
        <v>626</v>
      </c>
      <c r="O35" t="s">
        <v>310</v>
      </c>
      <c r="P35" t="s">
        <v>319</v>
      </c>
      <c r="Q35" t="s">
        <v>123</v>
      </c>
      <c r="R35" t="s">
        <v>496</v>
      </c>
      <c r="S35" t="s">
        <v>38</v>
      </c>
      <c r="T35" t="s">
        <v>39</v>
      </c>
      <c r="U35" t="s">
        <v>41</v>
      </c>
      <c r="V35" t="s">
        <v>76</v>
      </c>
      <c r="W35" t="s">
        <v>627</v>
      </c>
      <c r="X35" t="s">
        <v>44</v>
      </c>
      <c r="Y35" t="s">
        <v>93</v>
      </c>
      <c r="AA35" t="s">
        <v>69</v>
      </c>
      <c r="AB35" s="1" t="s">
        <v>26</v>
      </c>
    </row>
    <row r="36" spans="1:29" x14ac:dyDescent="0.25">
      <c r="A36" t="s">
        <v>725</v>
      </c>
      <c r="B36" t="s">
        <v>482</v>
      </c>
      <c r="C36" s="4" t="s">
        <v>794</v>
      </c>
      <c r="D36">
        <v>4</v>
      </c>
      <c r="E36">
        <v>24</v>
      </c>
      <c r="F36" t="s">
        <v>545</v>
      </c>
      <c r="G36" t="s">
        <v>632</v>
      </c>
      <c r="H36" t="s">
        <v>556</v>
      </c>
      <c r="I36" t="s">
        <v>635</v>
      </c>
      <c r="J36" t="s">
        <v>633</v>
      </c>
      <c r="K36" t="s">
        <v>634</v>
      </c>
      <c r="L36" t="s">
        <v>20</v>
      </c>
      <c r="M36" t="s">
        <v>9</v>
      </c>
      <c r="N36" t="s">
        <v>640</v>
      </c>
      <c r="O36" t="s">
        <v>629</v>
      </c>
      <c r="P36" t="s">
        <v>374</v>
      </c>
      <c r="Q36" t="s">
        <v>123</v>
      </c>
      <c r="R36" t="s">
        <v>37</v>
      </c>
      <c r="S36" t="s">
        <v>38</v>
      </c>
      <c r="T36" t="s">
        <v>39</v>
      </c>
      <c r="U36" t="s">
        <v>41</v>
      </c>
      <c r="V36" t="s">
        <v>424</v>
      </c>
      <c r="W36" t="s">
        <v>636</v>
      </c>
      <c r="X36" t="s">
        <v>554</v>
      </c>
      <c r="Y36" t="s">
        <v>637</v>
      </c>
      <c r="Z36" t="s">
        <v>638</v>
      </c>
      <c r="AA36" t="s">
        <v>639</v>
      </c>
      <c r="AB36" t="s">
        <v>630</v>
      </c>
    </row>
    <row r="37" spans="1:29" x14ac:dyDescent="0.25">
      <c r="A37" t="s">
        <v>726</v>
      </c>
      <c r="B37" t="s">
        <v>483</v>
      </c>
      <c r="C37" s="4" t="s">
        <v>794</v>
      </c>
      <c r="D37">
        <v>2</v>
      </c>
      <c r="E37">
        <v>24</v>
      </c>
      <c r="F37" t="s">
        <v>545</v>
      </c>
      <c r="G37" t="s">
        <v>632</v>
      </c>
      <c r="H37" t="s">
        <v>556</v>
      </c>
      <c r="I37" t="s">
        <v>635</v>
      </c>
      <c r="J37" t="s">
        <v>835</v>
      </c>
      <c r="K37" t="s">
        <v>634</v>
      </c>
      <c r="L37" t="s">
        <v>20</v>
      </c>
      <c r="M37" t="s">
        <v>9</v>
      </c>
      <c r="N37" t="s">
        <v>640</v>
      </c>
      <c r="O37" t="s">
        <v>774</v>
      </c>
      <c r="P37" t="s">
        <v>374</v>
      </c>
      <c r="Q37" t="s">
        <v>123</v>
      </c>
      <c r="R37" t="s">
        <v>37</v>
      </c>
      <c r="S37" t="s">
        <v>38</v>
      </c>
      <c r="T37" t="s">
        <v>39</v>
      </c>
      <c r="U37" t="s">
        <v>41</v>
      </c>
      <c r="V37" t="s">
        <v>641</v>
      </c>
      <c r="W37" t="s">
        <v>291</v>
      </c>
      <c r="X37" t="s">
        <v>264</v>
      </c>
      <c r="Y37" t="s">
        <v>637</v>
      </c>
      <c r="Z37" t="s">
        <v>638</v>
      </c>
      <c r="AA37" t="s">
        <v>639</v>
      </c>
      <c r="AB37" t="s">
        <v>630</v>
      </c>
    </row>
    <row r="38" spans="1:29" x14ac:dyDescent="0.25">
      <c r="A38" t="s">
        <v>789</v>
      </c>
      <c r="B38" t="s">
        <v>814</v>
      </c>
      <c r="C38" t="s">
        <v>792</v>
      </c>
      <c r="D38">
        <v>2</v>
      </c>
      <c r="E38">
        <v>22</v>
      </c>
      <c r="F38" t="s">
        <v>50</v>
      </c>
      <c r="G38" t="s">
        <v>632</v>
      </c>
      <c r="H38" t="s">
        <v>815</v>
      </c>
      <c r="I38" t="s">
        <v>11</v>
      </c>
      <c r="J38" t="s">
        <v>68</v>
      </c>
      <c r="K38" t="s">
        <v>621</v>
      </c>
      <c r="L38" t="s">
        <v>20</v>
      </c>
    </row>
    <row r="39" spans="1:29" x14ac:dyDescent="0.25">
      <c r="A39" t="s">
        <v>775</v>
      </c>
      <c r="B39" t="s">
        <v>779</v>
      </c>
      <c r="C39" t="s">
        <v>791</v>
      </c>
      <c r="D39">
        <v>6</v>
      </c>
      <c r="E39">
        <v>22</v>
      </c>
      <c r="F39" t="s">
        <v>50</v>
      </c>
      <c r="G39" t="s">
        <v>7</v>
      </c>
      <c r="H39" t="s">
        <v>9</v>
      </c>
      <c r="I39" t="s">
        <v>11</v>
      </c>
      <c r="J39" t="s">
        <v>219</v>
      </c>
      <c r="K39" t="s">
        <v>14</v>
      </c>
      <c r="L39" t="s">
        <v>20</v>
      </c>
      <c r="M39" s="1" t="s">
        <v>9</v>
      </c>
      <c r="N39" t="s">
        <v>22</v>
      </c>
      <c r="O39" t="s">
        <v>226</v>
      </c>
      <c r="P39" t="s">
        <v>24</v>
      </c>
      <c r="Q39" t="s">
        <v>123</v>
      </c>
      <c r="R39" t="s">
        <v>37</v>
      </c>
      <c r="S39" t="s">
        <v>38</v>
      </c>
      <c r="T39" t="s">
        <v>39</v>
      </c>
      <c r="U39" t="s">
        <v>41</v>
      </c>
      <c r="V39" t="s">
        <v>76</v>
      </c>
      <c r="W39" t="s">
        <v>227</v>
      </c>
      <c r="X39" t="s">
        <v>44</v>
      </c>
      <c r="Y39" t="s">
        <v>140</v>
      </c>
      <c r="Z39" t="s">
        <v>57</v>
      </c>
      <c r="AA39" t="s">
        <v>58</v>
      </c>
      <c r="AB39" t="s">
        <v>26</v>
      </c>
      <c r="AC39" t="s">
        <v>780</v>
      </c>
    </row>
  </sheetData>
  <autoFilter ref="A1:AC38" xr:uid="{D4885AAF-E2DA-4D13-910F-5656465AFAB4}"/>
  <phoneticPr fontId="1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631ED-E25E-4DA7-9600-1C8975956EF1}">
  <dimension ref="A1:I47"/>
  <sheetViews>
    <sheetView topLeftCell="A28" workbookViewId="0">
      <selection activeCell="A20" sqref="A20:F20"/>
    </sheetView>
  </sheetViews>
  <sheetFormatPr defaultRowHeight="15" x14ac:dyDescent="0.25"/>
  <cols>
    <col min="1" max="1" width="38" bestFit="1" customWidth="1"/>
    <col min="2" max="2" width="31.7109375" bestFit="1" customWidth="1"/>
  </cols>
  <sheetData>
    <row r="1" spans="1:9" x14ac:dyDescent="0.25">
      <c r="A1" s="8"/>
      <c r="B1" s="8"/>
      <c r="C1" s="8"/>
      <c r="D1" s="8"/>
      <c r="E1" s="8"/>
      <c r="F1" s="8"/>
    </row>
    <row r="2" spans="1:9" x14ac:dyDescent="0.25">
      <c r="A2" s="8"/>
      <c r="B2" s="8"/>
      <c r="C2" s="8"/>
      <c r="D2" s="8"/>
      <c r="E2" s="8"/>
      <c r="F2" s="8"/>
    </row>
    <row r="3" spans="1:9" x14ac:dyDescent="0.25">
      <c r="A3" s="8"/>
      <c r="B3" s="8"/>
      <c r="C3" s="8"/>
      <c r="D3" s="8"/>
      <c r="E3" s="8"/>
      <c r="F3" s="8"/>
    </row>
    <row r="4" spans="1:9" x14ac:dyDescent="0.25">
      <c r="A4" s="8"/>
      <c r="B4" s="8"/>
      <c r="C4" s="8"/>
      <c r="D4" s="8"/>
      <c r="E4" s="8"/>
      <c r="F4" s="8"/>
    </row>
    <row r="5" spans="1:9" x14ac:dyDescent="0.25">
      <c r="A5" s="8"/>
      <c r="B5" s="8"/>
      <c r="C5" s="8"/>
      <c r="D5" s="8"/>
      <c r="E5" s="8"/>
      <c r="F5" s="8"/>
    </row>
    <row r="6" spans="1:9" x14ac:dyDescent="0.25">
      <c r="A6" s="8"/>
      <c r="B6" s="8"/>
      <c r="C6" s="8"/>
      <c r="D6" s="8"/>
      <c r="E6" s="8"/>
      <c r="F6" s="8"/>
    </row>
    <row r="7" spans="1:9" x14ac:dyDescent="0.25">
      <c r="A7" s="10" t="s">
        <v>756</v>
      </c>
      <c r="B7" s="10"/>
      <c r="C7" s="10"/>
      <c r="E7" s="8"/>
      <c r="F7" s="8"/>
      <c r="G7" s="8"/>
      <c r="H7" s="8"/>
      <c r="I7" s="8"/>
    </row>
    <row r="8" spans="1:9" x14ac:dyDescent="0.25">
      <c r="A8" s="10"/>
      <c r="B8" s="10"/>
      <c r="C8" s="10"/>
      <c r="E8" s="8"/>
      <c r="F8" s="8"/>
      <c r="G8" s="8"/>
      <c r="H8" s="8"/>
      <c r="I8" s="8"/>
    </row>
    <row r="9" spans="1:9" x14ac:dyDescent="0.25">
      <c r="A9" t="s">
        <v>736</v>
      </c>
      <c r="B9" t="str">
        <f>VLOOKUP($A$7,'Category Cables'!$1:$1048576,2,FALSE)</f>
        <v>CATEGORY 6 CMP 4 PAIR SHIELDED</v>
      </c>
    </row>
    <row r="10" spans="1:9" x14ac:dyDescent="0.25">
      <c r="A10" t="s">
        <v>741</v>
      </c>
      <c r="B10" t="str">
        <f>VLOOKUP($A$7,'Category Cables'!$1:$1048576,28,FALSE)</f>
        <v>Networking, Security</v>
      </c>
    </row>
    <row r="11" spans="1:9" x14ac:dyDescent="0.25">
      <c r="A11" s="7" t="s">
        <v>750</v>
      </c>
      <c r="B11" s="7"/>
      <c r="C11" s="7"/>
      <c r="D11" s="7"/>
      <c r="E11" s="7"/>
      <c r="F11" s="7"/>
    </row>
    <row r="12" spans="1:9" x14ac:dyDescent="0.25">
      <c r="A12" t="s">
        <v>727</v>
      </c>
      <c r="B12">
        <f>VLOOKUP($A$7,'Category Cables'!$1:$1048576,4,FALSE)</f>
        <v>8</v>
      </c>
    </row>
    <row r="13" spans="1:9" x14ac:dyDescent="0.25">
      <c r="A13" t="s">
        <v>728</v>
      </c>
      <c r="B13" t="str">
        <f>VLOOKUP($A$7,'Category Cables'!$1:$1048576,5,FALSE)</f>
        <v>23 AWG</v>
      </c>
    </row>
    <row r="14" spans="1:9" x14ac:dyDescent="0.25">
      <c r="A14" t="s">
        <v>4</v>
      </c>
      <c r="B14" t="str">
        <f>VLOOKUP($A$7,'Category Cables'!$1:$1048576,6,FALSE)</f>
        <v>Solid</v>
      </c>
    </row>
    <row r="15" spans="1:9" x14ac:dyDescent="0.25">
      <c r="A15" t="s">
        <v>729</v>
      </c>
      <c r="B15" t="str">
        <f>VLOOKUP($A$7,'Category Cables'!$1:$1048576,7,FALSE)</f>
        <v>Bare Copper</v>
      </c>
    </row>
    <row r="16" spans="1:9" x14ac:dyDescent="0.25">
      <c r="A16" t="s">
        <v>730</v>
      </c>
      <c r="B16" t="str">
        <f>VLOOKUP($A$7,'Category Cables'!$1:$1048576,25,FALSE)</f>
        <v>24 Ohms/1000ft</v>
      </c>
    </row>
    <row r="17" spans="1:6" x14ac:dyDescent="0.25">
      <c r="A17" t="s">
        <v>731</v>
      </c>
      <c r="B17" t="str">
        <f>VLOOKUP($A$7,'Category Cables'!$1:$1048576,8,FALSE)</f>
        <v>Flouropolymer</v>
      </c>
    </row>
    <row r="18" spans="1:6" x14ac:dyDescent="0.25">
      <c r="A18" t="s">
        <v>10</v>
      </c>
      <c r="B18" t="str">
        <f>VLOOKUP($A$7,'Category Cables'!$1:$1048576,9,FALSE)</f>
        <v>.010 in.</v>
      </c>
    </row>
    <row r="19" spans="1:6" x14ac:dyDescent="0.25">
      <c r="A19" t="s">
        <v>732</v>
      </c>
      <c r="B19" t="str">
        <f>VLOOKUP($A$7,'Category Cables'!$1:$1048576,10,FALSE)</f>
        <v>BL, WH/BL, OR, WH/OR, GN, WH/GN, BN, WH/BN</v>
      </c>
    </row>
    <row r="20" spans="1:6" x14ac:dyDescent="0.25">
      <c r="A20" s="7" t="s">
        <v>740</v>
      </c>
      <c r="B20" s="7"/>
      <c r="C20" s="7"/>
      <c r="D20" s="7"/>
      <c r="E20" s="7"/>
      <c r="F20" s="7"/>
    </row>
    <row r="21" spans="1:6" x14ac:dyDescent="0.25">
      <c r="A21" t="s">
        <v>13</v>
      </c>
      <c r="B21" t="str">
        <f>VLOOKUP($A$7,'Category Cables'!$1:$1048576,11,FALSE)</f>
        <v>Overall Aluminum Foil</v>
      </c>
    </row>
    <row r="22" spans="1:6" x14ac:dyDescent="0.25">
      <c r="A22" t="s">
        <v>733</v>
      </c>
      <c r="B22" t="str">
        <f>VLOOKUP($A$7,'Category Cables'!$1:$1048576,12,FALSE)</f>
        <v>Tinned Copper</v>
      </c>
    </row>
    <row r="23" spans="1:6" x14ac:dyDescent="0.25">
      <c r="A23" t="s">
        <v>737</v>
      </c>
      <c r="B23" t="str">
        <f>VLOOKUP($A$7,'Category Cables'!$1:$1048576,26,FALSE)</f>
        <v>13 pF/ft</v>
      </c>
    </row>
    <row r="24" spans="1:6" x14ac:dyDescent="0.25">
      <c r="A24" t="s">
        <v>738</v>
      </c>
      <c r="B24" t="str">
        <f>VLOOKUP($A$7,'Category Cables'!$1:$1048576,27,FALSE)</f>
        <v>N/A</v>
      </c>
    </row>
    <row r="25" spans="1:6" x14ac:dyDescent="0.25">
      <c r="A25" s="7" t="s">
        <v>643</v>
      </c>
      <c r="B25" s="7"/>
      <c r="C25" s="7"/>
      <c r="D25" s="7"/>
      <c r="E25" s="7"/>
      <c r="F25" s="7"/>
    </row>
    <row r="26" spans="1:6" x14ac:dyDescent="0.25">
      <c r="A26" t="s">
        <v>17</v>
      </c>
      <c r="B26" t="str">
        <f>VLOOKUP($A$7,'Category Cables'!$1:$1048576,14,FALSE)</f>
        <v>PVC</v>
      </c>
    </row>
    <row r="27" spans="1:6" x14ac:dyDescent="0.25">
      <c r="A27" t="s">
        <v>734</v>
      </c>
      <c r="B27" t="str">
        <f>VLOOKUP($A$7,'Category Cables'!$1:$1048576,15,FALSE)</f>
        <v>0.255 in.</v>
      </c>
    </row>
    <row r="28" spans="1:6" x14ac:dyDescent="0.25">
      <c r="A28" t="s">
        <v>735</v>
      </c>
      <c r="B28" t="str">
        <f>VLOOKUP($A$7,'Category Cables'!$1:$1048576,16,FALSE)</f>
        <v>Black</v>
      </c>
    </row>
    <row r="29" spans="1:6" x14ac:dyDescent="0.25">
      <c r="A29" t="s">
        <v>28</v>
      </c>
      <c r="B29" t="str">
        <f>VLOOKUP($A$7,'Category Cables'!$1:$1048576,17,FALSE)</f>
        <v>300V</v>
      </c>
    </row>
    <row r="30" spans="1:6" x14ac:dyDescent="0.25">
      <c r="A30" t="s">
        <v>29</v>
      </c>
      <c r="B30" t="str">
        <f>VLOOKUP($A$7,'Category Cables'!$1:$1048576,18,FALSE)</f>
        <v>`-20 to 60 C</v>
      </c>
    </row>
    <row r="31" spans="1:6" x14ac:dyDescent="0.25">
      <c r="A31" t="s">
        <v>30</v>
      </c>
      <c r="B31" t="str">
        <f>VLOOKUP($A$7,'Category Cables'!$1:$1048576,19,FALSE)</f>
        <v>NFPA 262</v>
      </c>
    </row>
    <row r="32" spans="1:6" x14ac:dyDescent="0.25">
      <c r="A32" t="s">
        <v>490</v>
      </c>
      <c r="B32" t="str">
        <f>VLOOKUP($A$7,'Category Cables'!$1:$1048576,20,FALSE)</f>
        <v>CMP</v>
      </c>
    </row>
    <row r="33" spans="1:6" x14ac:dyDescent="0.25">
      <c r="A33" t="s">
        <v>40</v>
      </c>
      <c r="B33" t="str">
        <f>VLOOKUP($A$7,'Category Cables'!$1:$1048576,21,FALSE)</f>
        <v>Yes</v>
      </c>
    </row>
    <row r="34" spans="1:6" x14ac:dyDescent="0.25">
      <c r="A34" t="s">
        <v>31</v>
      </c>
      <c r="B34" t="str">
        <f>VLOOKUP($A$7,'Category Cables'!$1:$1048576,22,FALSE)</f>
        <v>25 lbs</v>
      </c>
    </row>
    <row r="35" spans="1:6" x14ac:dyDescent="0.25">
      <c r="A35" t="s">
        <v>32</v>
      </c>
      <c r="B35" t="str">
        <f>VLOOKUP($A$7,'Category Cables'!$1:$1048576,23,FALSE)</f>
        <v>1.105 in.</v>
      </c>
    </row>
    <row r="36" spans="1:6" x14ac:dyDescent="0.25">
      <c r="A36" t="s">
        <v>33</v>
      </c>
      <c r="B36" t="str">
        <f>VLOOKUP($A$7,'Category Cables'!$1:$1048576,24,FALSE)</f>
        <v>37 lbs</v>
      </c>
    </row>
    <row r="37" spans="1:6" x14ac:dyDescent="0.25">
      <c r="A37" s="8" t="e" vm="17">
        <f>VLOOKUP($A$7,'Category Cables'!$1:$1048576,29,FALSE)</f>
        <v>#VALUE!</v>
      </c>
      <c r="B37" s="8"/>
      <c r="C37" s="8"/>
      <c r="D37" s="8"/>
      <c r="E37" s="8"/>
      <c r="F37" s="8"/>
    </row>
    <row r="38" spans="1:6" x14ac:dyDescent="0.25">
      <c r="A38" s="8"/>
      <c r="B38" s="8"/>
      <c r="C38" s="8"/>
      <c r="D38" s="8"/>
      <c r="E38" s="8"/>
      <c r="F38" s="8"/>
    </row>
    <row r="39" spans="1:6" x14ac:dyDescent="0.25">
      <c r="A39" s="8"/>
      <c r="B39" s="8"/>
      <c r="C39" s="8"/>
      <c r="D39" s="8"/>
      <c r="E39" s="8"/>
      <c r="F39" s="8"/>
    </row>
    <row r="40" spans="1:6" x14ac:dyDescent="0.25">
      <c r="A40" s="8"/>
      <c r="B40" s="8"/>
      <c r="C40" s="8"/>
      <c r="D40" s="8"/>
      <c r="E40" s="8"/>
      <c r="F40" s="8"/>
    </row>
    <row r="41" spans="1:6" x14ac:dyDescent="0.25">
      <c r="A41" s="8"/>
      <c r="B41" s="8"/>
      <c r="C41" s="8"/>
      <c r="D41" s="8"/>
      <c r="E41" s="8"/>
      <c r="F41" s="8"/>
    </row>
    <row r="42" spans="1:6" x14ac:dyDescent="0.25">
      <c r="A42" s="8"/>
      <c r="B42" s="8"/>
      <c r="C42" s="8"/>
      <c r="D42" s="8"/>
      <c r="E42" s="8"/>
      <c r="F42" s="8"/>
    </row>
    <row r="43" spans="1:6" x14ac:dyDescent="0.25">
      <c r="A43" s="8"/>
      <c r="B43" s="8"/>
      <c r="C43" s="8"/>
      <c r="D43" s="8"/>
      <c r="E43" s="8"/>
      <c r="F43" s="8"/>
    </row>
    <row r="44" spans="1:6" x14ac:dyDescent="0.25">
      <c r="A44" s="8"/>
      <c r="B44" s="8"/>
      <c r="C44" s="8"/>
      <c r="D44" s="8"/>
      <c r="E44" s="8"/>
      <c r="F44" s="8"/>
    </row>
    <row r="45" spans="1:6" x14ac:dyDescent="0.25">
      <c r="A45" s="8"/>
      <c r="B45" s="8"/>
      <c r="C45" s="8"/>
      <c r="D45" s="8"/>
      <c r="E45" s="8"/>
      <c r="F45" s="8"/>
    </row>
    <row r="46" spans="1:6" x14ac:dyDescent="0.25">
      <c r="A46" s="8"/>
      <c r="B46" s="8"/>
      <c r="C46" s="8"/>
      <c r="D46" s="8"/>
      <c r="E46" s="8"/>
      <c r="F46" s="8"/>
    </row>
    <row r="47" spans="1:6" x14ac:dyDescent="0.25">
      <c r="A47" s="8"/>
      <c r="B47" s="8"/>
      <c r="C47" s="8"/>
      <c r="D47" s="8"/>
      <c r="E47" s="8"/>
      <c r="F47" s="8"/>
    </row>
  </sheetData>
  <mergeCells count="8">
    <mergeCell ref="A37:F47"/>
    <mergeCell ref="A11:F11"/>
    <mergeCell ref="A20:F20"/>
    <mergeCell ref="A25:F25"/>
    <mergeCell ref="A1:F6"/>
    <mergeCell ref="A7:C8"/>
    <mergeCell ref="E7:I7"/>
    <mergeCell ref="E8:I8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E3722-9050-4B2A-89D3-AADE94F7F2C8}">
  <sheetPr>
    <tabColor theme="5"/>
  </sheetPr>
  <dimension ref="A1:Z3"/>
  <sheetViews>
    <sheetView topLeftCell="F1" workbookViewId="0">
      <selection activeCell="I9" sqref="I9"/>
    </sheetView>
  </sheetViews>
  <sheetFormatPr defaultRowHeight="15" x14ac:dyDescent="0.25"/>
  <cols>
    <col min="1" max="1" width="10.85546875" bestFit="1" customWidth="1"/>
    <col min="2" max="2" width="36.5703125" bestFit="1" customWidth="1"/>
    <col min="3" max="3" width="34" customWidth="1"/>
    <col min="4" max="4" width="12" bestFit="1" customWidth="1"/>
    <col min="5" max="5" width="18.42578125" bestFit="1" customWidth="1"/>
    <col min="6" max="6" width="12.140625" bestFit="1" customWidth="1"/>
    <col min="7" max="7" width="19.42578125" bestFit="1" customWidth="1"/>
    <col min="8" max="8" width="30.5703125" bestFit="1" customWidth="1"/>
    <col min="9" max="9" width="11.85546875" bestFit="1" customWidth="1"/>
    <col min="10" max="10" width="15.5703125" bestFit="1" customWidth="1"/>
    <col min="11" max="11" width="18.5703125" bestFit="1" customWidth="1"/>
    <col min="12" max="12" width="12.42578125" bestFit="1" customWidth="1"/>
    <col min="13" max="13" width="14" bestFit="1" customWidth="1"/>
    <col min="14" max="14" width="22.28515625" bestFit="1" customWidth="1"/>
    <col min="15" max="15" width="16.7109375" bestFit="1" customWidth="1"/>
    <col min="16" max="16" width="10.5703125" bestFit="1" customWidth="1"/>
    <col min="17" max="17" width="15.28515625" bestFit="1" customWidth="1"/>
    <col min="18" max="19" width="16.140625" bestFit="1" customWidth="1"/>
    <col min="20" max="20" width="12.85546875" bestFit="1" customWidth="1"/>
    <col min="21" max="21" width="32.5703125" bestFit="1" customWidth="1"/>
    <col min="22" max="22" width="10.7109375" bestFit="1" customWidth="1"/>
    <col min="23" max="23" width="12.42578125" bestFit="1" customWidth="1"/>
    <col min="24" max="24" width="11" bestFit="1" customWidth="1"/>
    <col min="25" max="25" width="14.42578125" bestFit="1" customWidth="1"/>
    <col min="26" max="26" width="11.7109375" bestFit="1" customWidth="1"/>
  </cols>
  <sheetData>
    <row r="1" spans="1:26" x14ac:dyDescent="0.25">
      <c r="A1" t="s">
        <v>0</v>
      </c>
      <c r="B1" t="s">
        <v>1</v>
      </c>
      <c r="C1" t="s">
        <v>790</v>
      </c>
      <c r="D1" t="s">
        <v>2</v>
      </c>
      <c r="E1" t="s">
        <v>776</v>
      </c>
      <c r="F1" t="s">
        <v>6</v>
      </c>
      <c r="G1" t="s">
        <v>12</v>
      </c>
      <c r="H1" t="s">
        <v>13</v>
      </c>
      <c r="I1" t="s">
        <v>17</v>
      </c>
      <c r="J1" t="s">
        <v>18</v>
      </c>
      <c r="K1" t="s">
        <v>19</v>
      </c>
      <c r="L1" t="s">
        <v>294</v>
      </c>
      <c r="M1" t="s">
        <v>28</v>
      </c>
      <c r="N1" t="s">
        <v>29</v>
      </c>
      <c r="O1" t="s">
        <v>30</v>
      </c>
      <c r="P1" t="s">
        <v>490</v>
      </c>
      <c r="Q1" t="s">
        <v>40</v>
      </c>
      <c r="R1" t="s">
        <v>31</v>
      </c>
      <c r="S1" t="s">
        <v>32</v>
      </c>
      <c r="T1" t="s">
        <v>33</v>
      </c>
      <c r="U1" t="s">
        <v>25</v>
      </c>
      <c r="V1" t="s">
        <v>27</v>
      </c>
      <c r="W1" t="s">
        <v>785</v>
      </c>
      <c r="X1" t="s">
        <v>786</v>
      </c>
      <c r="Y1" t="s">
        <v>787</v>
      </c>
      <c r="Z1" t="s">
        <v>788</v>
      </c>
    </row>
    <row r="2" spans="1:26" x14ac:dyDescent="0.25">
      <c r="A2" t="s">
        <v>676</v>
      </c>
      <c r="B2" t="s">
        <v>628</v>
      </c>
      <c r="C2" s="6" t="s">
        <v>813</v>
      </c>
      <c r="D2">
        <v>16</v>
      </c>
      <c r="E2">
        <v>4</v>
      </c>
      <c r="F2" t="s">
        <v>7</v>
      </c>
      <c r="G2" t="s">
        <v>219</v>
      </c>
      <c r="H2" t="s">
        <v>601</v>
      </c>
      <c r="I2" t="s">
        <v>9</v>
      </c>
      <c r="J2" t="s">
        <v>373</v>
      </c>
      <c r="K2" t="s">
        <v>602</v>
      </c>
      <c r="L2" t="s">
        <v>603</v>
      </c>
      <c r="M2" t="s">
        <v>123</v>
      </c>
      <c r="N2" t="s">
        <v>496</v>
      </c>
      <c r="O2" t="s">
        <v>38</v>
      </c>
      <c r="P2" t="s">
        <v>39</v>
      </c>
      <c r="Q2" t="s">
        <v>41</v>
      </c>
      <c r="R2" t="s">
        <v>782</v>
      </c>
      <c r="S2" t="s">
        <v>778</v>
      </c>
      <c r="T2" t="s">
        <v>422</v>
      </c>
      <c r="U2" s="1" t="s">
        <v>26</v>
      </c>
      <c r="W2" t="s">
        <v>657</v>
      </c>
      <c r="X2" t="s">
        <v>666</v>
      </c>
      <c r="Y2" t="s">
        <v>669</v>
      </c>
      <c r="Z2" t="s">
        <v>775</v>
      </c>
    </row>
    <row r="3" spans="1:26" x14ac:dyDescent="0.25">
      <c r="A3" t="s">
        <v>677</v>
      </c>
      <c r="B3" t="s">
        <v>600</v>
      </c>
      <c r="C3" s="6" t="s">
        <v>813</v>
      </c>
      <c r="D3">
        <v>16</v>
      </c>
      <c r="E3">
        <v>4</v>
      </c>
      <c r="F3" t="s">
        <v>7</v>
      </c>
      <c r="G3" t="s">
        <v>219</v>
      </c>
      <c r="H3" t="s">
        <v>604</v>
      </c>
      <c r="I3" t="s">
        <v>9</v>
      </c>
      <c r="J3" t="s">
        <v>373</v>
      </c>
      <c r="K3" t="s">
        <v>602</v>
      </c>
      <c r="L3" t="s">
        <v>603</v>
      </c>
      <c r="M3" t="s">
        <v>123</v>
      </c>
      <c r="N3" t="s">
        <v>496</v>
      </c>
      <c r="O3" t="s">
        <v>38</v>
      </c>
      <c r="P3" t="s">
        <v>39</v>
      </c>
      <c r="Q3" t="s">
        <v>41</v>
      </c>
      <c r="R3" t="s">
        <v>782</v>
      </c>
      <c r="S3" t="s">
        <v>783</v>
      </c>
      <c r="T3" t="s">
        <v>422</v>
      </c>
      <c r="U3" s="1" t="s">
        <v>26</v>
      </c>
      <c r="W3" t="s">
        <v>657</v>
      </c>
      <c r="X3" t="s">
        <v>666</v>
      </c>
      <c r="Y3" t="s">
        <v>669</v>
      </c>
      <c r="Z3" t="s">
        <v>675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29CDC-4F7E-4F2F-9DB7-6616AA20DBE6}">
  <dimension ref="A1:I32"/>
  <sheetViews>
    <sheetView topLeftCell="A7" workbookViewId="0">
      <selection activeCell="A33" sqref="A33"/>
    </sheetView>
  </sheetViews>
  <sheetFormatPr defaultRowHeight="15" x14ac:dyDescent="0.25"/>
  <cols>
    <col min="1" max="1" width="38" bestFit="1" customWidth="1"/>
  </cols>
  <sheetData>
    <row r="1" spans="1:9" x14ac:dyDescent="0.25">
      <c r="A1" s="8"/>
      <c r="B1" s="8"/>
      <c r="C1" s="8"/>
      <c r="D1" s="8"/>
      <c r="E1" s="8"/>
      <c r="F1" s="8"/>
    </row>
    <row r="2" spans="1:9" x14ac:dyDescent="0.25">
      <c r="A2" s="8"/>
      <c r="B2" s="8"/>
      <c r="C2" s="8"/>
      <c r="D2" s="8"/>
      <c r="E2" s="8"/>
      <c r="F2" s="8"/>
    </row>
    <row r="3" spans="1:9" x14ac:dyDescent="0.25">
      <c r="A3" s="8"/>
      <c r="B3" s="8"/>
      <c r="C3" s="8"/>
      <c r="D3" s="8"/>
      <c r="E3" s="8"/>
      <c r="F3" s="8"/>
    </row>
    <row r="4" spans="1:9" x14ac:dyDescent="0.25">
      <c r="A4" s="8"/>
      <c r="B4" s="8"/>
      <c r="C4" s="8"/>
      <c r="D4" s="8"/>
      <c r="E4" s="8"/>
      <c r="F4" s="8"/>
    </row>
    <row r="5" spans="1:9" x14ac:dyDescent="0.25">
      <c r="A5" s="8"/>
      <c r="B5" s="8"/>
      <c r="C5" s="8"/>
      <c r="D5" s="8"/>
      <c r="E5" s="8"/>
      <c r="F5" s="8"/>
    </row>
    <row r="6" spans="1:9" x14ac:dyDescent="0.25">
      <c r="A6" s="8"/>
      <c r="B6" s="8"/>
      <c r="C6" s="8"/>
      <c r="D6" s="8"/>
      <c r="E6" s="8"/>
      <c r="F6" s="8"/>
    </row>
    <row r="7" spans="1:9" ht="14.25" customHeight="1" x14ac:dyDescent="0.25">
      <c r="A7" s="10" t="s">
        <v>676</v>
      </c>
      <c r="B7" s="10"/>
      <c r="C7" s="10"/>
      <c r="E7" s="8"/>
      <c r="F7" s="8"/>
      <c r="G7" s="8"/>
      <c r="H7" s="8"/>
      <c r="I7" s="8"/>
    </row>
    <row r="8" spans="1:9" ht="14.25" customHeight="1" x14ac:dyDescent="0.25">
      <c r="A8" s="10"/>
      <c r="B8" s="10"/>
      <c r="C8" s="10"/>
      <c r="E8" s="8"/>
      <c r="F8" s="8"/>
      <c r="G8" s="8"/>
      <c r="H8" s="8"/>
      <c r="I8" s="8"/>
    </row>
    <row r="9" spans="1:9" x14ac:dyDescent="0.25">
      <c r="A9" t="s">
        <v>736</v>
      </c>
      <c r="B9" t="str">
        <f>VLOOKUP($A$7,'Access Control - Life Safety'!$1:$1048576,2,FALSE)</f>
        <v>Access Control - 4 Element - 3 Pair Reader</v>
      </c>
    </row>
    <row r="10" spans="1:9" x14ac:dyDescent="0.25">
      <c r="A10" t="s">
        <v>741</v>
      </c>
      <c r="B10" t="str">
        <f>VLOOKUP($A$7,'Access Control - Life Safety'!$1:$1048576,21,FALSE)</f>
        <v>Audio, Control, Low Voltage Power</v>
      </c>
    </row>
    <row r="11" spans="1:9" x14ac:dyDescent="0.25">
      <c r="A11" s="7" t="s">
        <v>643</v>
      </c>
      <c r="B11" s="7"/>
      <c r="C11" s="7"/>
      <c r="D11" s="7"/>
      <c r="E11" s="7"/>
      <c r="F11" s="7"/>
    </row>
    <row r="12" spans="1:9" x14ac:dyDescent="0.25">
      <c r="A12" t="s">
        <v>727</v>
      </c>
      <c r="B12">
        <f>VLOOKUP($A$7,'Access Control - Life Safety'!$1:$1048576,4,FALSE)</f>
        <v>16</v>
      </c>
    </row>
    <row r="13" spans="1:9" x14ac:dyDescent="0.25">
      <c r="A13" t="s">
        <v>777</v>
      </c>
      <c r="B13">
        <f>VLOOKUP($A$7,'Access Control - Life Safety'!$1:$1048576,5,FALSE)</f>
        <v>4</v>
      </c>
    </row>
    <row r="14" spans="1:9" x14ac:dyDescent="0.25">
      <c r="A14" t="s">
        <v>17</v>
      </c>
      <c r="B14" t="str">
        <f>VLOOKUP($A$7,'Access Control - Life Safety'!$1:$1048576,9,FALSE)</f>
        <v>Plenum PVC</v>
      </c>
    </row>
    <row r="15" spans="1:9" x14ac:dyDescent="0.25">
      <c r="A15" t="s">
        <v>18</v>
      </c>
      <c r="B15" t="str">
        <f>VLOOKUP($A$7,'Access Control - Life Safety'!$1:$1048576,10,FALSE)</f>
        <v>0.025 in.</v>
      </c>
    </row>
    <row r="16" spans="1:9" x14ac:dyDescent="0.25">
      <c r="A16" t="s">
        <v>734</v>
      </c>
      <c r="B16" t="str">
        <f>VLOOKUP($A$7,'Access Control - Life Safety'!$1:$1048576,11,FALSE)</f>
        <v>0.440 in.</v>
      </c>
    </row>
    <row r="17" spans="1:4" x14ac:dyDescent="0.25">
      <c r="A17" t="s">
        <v>735</v>
      </c>
      <c r="B17" t="str">
        <f>VLOOKUP($A$7,'Access Control - Life Safety'!$1:$1048576,12,FALSE)</f>
        <v>YE</v>
      </c>
    </row>
    <row r="18" spans="1:4" x14ac:dyDescent="0.25">
      <c r="A18" t="s">
        <v>28</v>
      </c>
      <c r="B18" t="str">
        <f>VLOOKUP($A$7,'Access Control - Life Safety'!$1:$1048576,13,FALSE)</f>
        <v>300 V</v>
      </c>
    </row>
    <row r="19" spans="1:4" x14ac:dyDescent="0.25">
      <c r="A19" t="s">
        <v>29</v>
      </c>
      <c r="B19" t="str">
        <f>VLOOKUP($A$7,'Access Control - Life Safety'!$1:$1048576,14,FALSE)</f>
        <v>`-20 to 60 C</v>
      </c>
    </row>
    <row r="20" spans="1:4" x14ac:dyDescent="0.25">
      <c r="A20" t="s">
        <v>30</v>
      </c>
      <c r="B20" t="str">
        <f>VLOOKUP($A$7,'Access Control - Life Safety'!$1:$1048576,15,FALSE)</f>
        <v>NFPA 262 Plenum</v>
      </c>
    </row>
    <row r="21" spans="1:4" x14ac:dyDescent="0.25">
      <c r="A21" t="s">
        <v>490</v>
      </c>
      <c r="B21" t="str">
        <f>VLOOKUP($A$7,'Access Control - Life Safety'!$1:$1048576,16,FALSE)</f>
        <v>CMP</v>
      </c>
    </row>
    <row r="22" spans="1:4" x14ac:dyDescent="0.25">
      <c r="A22" t="s">
        <v>40</v>
      </c>
      <c r="B22" t="str">
        <f>VLOOKUP($A$7,'Access Control - Life Safety'!$1:$1048576,17,FALSE)</f>
        <v>Yes</v>
      </c>
    </row>
    <row r="23" spans="1:4" x14ac:dyDescent="0.25">
      <c r="A23" t="s">
        <v>31</v>
      </c>
      <c r="B23" t="str">
        <f>VLOOKUP($A$7,'Access Control - Life Safety'!$1:$1048576,18,FALSE)</f>
        <v>181 lbs</v>
      </c>
    </row>
    <row r="24" spans="1:4" x14ac:dyDescent="0.25">
      <c r="A24" t="s">
        <v>32</v>
      </c>
      <c r="B24" t="str">
        <f>VLOOKUP($A$7,'Access Control - Life Safety'!$1:$1048576,19,FALSE)</f>
        <v>4.4 in.</v>
      </c>
    </row>
    <row r="25" spans="1:4" x14ac:dyDescent="0.25">
      <c r="A25" t="s">
        <v>33</v>
      </c>
      <c r="B25" t="str">
        <f>VLOOKUP($A$7,'Access Control - Life Safety'!$1:$1048576,20,FALSE)</f>
        <v>98 lbs</v>
      </c>
    </row>
    <row r="28" spans="1:4" x14ac:dyDescent="0.25">
      <c r="A28" s="11" t="s">
        <v>784</v>
      </c>
      <c r="B28" s="11"/>
      <c r="C28" s="11"/>
      <c r="D28" s="11"/>
    </row>
    <row r="29" spans="1:4" x14ac:dyDescent="0.25">
      <c r="A29" t="str">
        <f>VLOOKUP($A$7,'Access Control - Life Safety'!$1:$1048576,23,FALSE)</f>
        <v>2C22P</v>
      </c>
    </row>
    <row r="30" spans="1:4" x14ac:dyDescent="0.25">
      <c r="A30" t="str">
        <f>VLOOKUP($A$7,'Access Control - Life Safety'!$1:$1048576,24,FALSE)</f>
        <v>4C18P</v>
      </c>
    </row>
    <row r="31" spans="1:4" x14ac:dyDescent="0.25">
      <c r="A31" t="str">
        <f>VLOOKUP($A$7,'Access Control - Life Safety'!$1:$1048576,25,FALSE)</f>
        <v>4C22P</v>
      </c>
    </row>
    <row r="32" spans="1:4" x14ac:dyDescent="0.25">
      <c r="A32" t="str">
        <f>VLOOKUP($A$7,'Access Control - Life Safety'!$1:$1048576,26,FALSE)</f>
        <v>3P22PS</v>
      </c>
    </row>
  </sheetData>
  <mergeCells count="6">
    <mergeCell ref="A28:D28"/>
    <mergeCell ref="A1:F6"/>
    <mergeCell ref="A7:C8"/>
    <mergeCell ref="E7:I7"/>
    <mergeCell ref="E8:I8"/>
    <mergeCell ref="A11:F1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373F2-F5EE-477F-8C42-27500FE042C3}">
  <dimension ref="A1:I38"/>
  <sheetViews>
    <sheetView topLeftCell="A12" workbookViewId="0">
      <selection activeCell="B39" sqref="B39"/>
    </sheetView>
  </sheetViews>
  <sheetFormatPr defaultRowHeight="15" x14ac:dyDescent="0.25"/>
  <cols>
    <col min="1" max="1" width="38" bestFit="1" customWidth="1"/>
  </cols>
  <sheetData>
    <row r="1" spans="1:9" x14ac:dyDescent="0.25">
      <c r="A1" s="8"/>
      <c r="B1" s="8"/>
      <c r="C1" s="8"/>
      <c r="D1" s="8"/>
      <c r="E1" s="8"/>
      <c r="F1" s="8"/>
    </row>
    <row r="2" spans="1:9" x14ac:dyDescent="0.25">
      <c r="A2" s="8"/>
      <c r="B2" s="8"/>
      <c r="C2" s="8"/>
      <c r="D2" s="8"/>
      <c r="E2" s="8"/>
      <c r="F2" s="8"/>
    </row>
    <row r="3" spans="1:9" x14ac:dyDescent="0.25">
      <c r="A3" s="8"/>
      <c r="B3" s="8"/>
      <c r="C3" s="8"/>
      <c r="D3" s="8"/>
      <c r="E3" s="8"/>
      <c r="F3" s="8"/>
    </row>
    <row r="4" spans="1:9" x14ac:dyDescent="0.25">
      <c r="A4" s="8"/>
      <c r="B4" s="8"/>
      <c r="C4" s="8"/>
      <c r="D4" s="8"/>
      <c r="E4" s="8"/>
      <c r="F4" s="8"/>
    </row>
    <row r="5" spans="1:9" x14ac:dyDescent="0.25">
      <c r="A5" s="8"/>
      <c r="B5" s="8"/>
      <c r="C5" s="8"/>
      <c r="D5" s="8"/>
      <c r="E5" s="8"/>
      <c r="F5" s="8"/>
    </row>
    <row r="6" spans="1:9" x14ac:dyDescent="0.25">
      <c r="A6" s="8"/>
      <c r="B6" s="8"/>
      <c r="C6" s="8"/>
      <c r="D6" s="8"/>
      <c r="E6" s="8"/>
      <c r="F6" s="8"/>
    </row>
    <row r="7" spans="1:9" ht="14.25" customHeight="1" x14ac:dyDescent="0.25">
      <c r="A7" s="9" t="s">
        <v>648</v>
      </c>
      <c r="B7" s="9"/>
      <c r="C7" s="9"/>
      <c r="E7" s="8"/>
      <c r="F7" s="8"/>
      <c r="G7" s="8"/>
      <c r="H7" s="8"/>
      <c r="I7" s="8"/>
    </row>
    <row r="8" spans="1:9" ht="14.25" customHeight="1" x14ac:dyDescent="0.25">
      <c r="A8" s="9"/>
      <c r="B8" s="9"/>
      <c r="C8" s="9"/>
      <c r="E8" s="8"/>
      <c r="F8" s="8"/>
      <c r="G8" s="8"/>
      <c r="H8" s="8"/>
      <c r="I8" s="8"/>
    </row>
    <row r="9" spans="1:9" x14ac:dyDescent="0.25">
      <c r="A9" t="s">
        <v>736</v>
      </c>
      <c r="B9" t="str">
        <f>VLOOKUP($A$7,'Conductored Cables'!$1:$1048576,2,FALSE)</f>
        <v>2 Cond. 10 AWG Strd. Unshielded CL2P</v>
      </c>
    </row>
    <row r="10" spans="1:9" x14ac:dyDescent="0.25">
      <c r="A10" t="s">
        <v>741</v>
      </c>
      <c r="B10" t="str">
        <f>VLOOKUP($A$7,'Conductored Cables'!$1:$1048576,28,FALSE)</f>
        <v>Audio, Control, Low Voltage Power</v>
      </c>
    </row>
    <row r="11" spans="1:9" x14ac:dyDescent="0.25">
      <c r="A11" s="7" t="s">
        <v>739</v>
      </c>
      <c r="B11" s="7"/>
      <c r="C11" s="7"/>
      <c r="D11" s="7"/>
      <c r="E11" s="7"/>
      <c r="F11" s="7"/>
    </row>
    <row r="12" spans="1:9" x14ac:dyDescent="0.25">
      <c r="A12" t="s">
        <v>727</v>
      </c>
      <c r="B12">
        <f>VLOOKUP($A$7,'Conductored Cables'!$1:$1048576,4,FALSE)</f>
        <v>2</v>
      </c>
    </row>
    <row r="13" spans="1:9" x14ac:dyDescent="0.25">
      <c r="A13" t="s">
        <v>728</v>
      </c>
      <c r="B13">
        <f>VLOOKUP($A$7,'Conductored Cables'!$1:$1048576,5,FALSE)</f>
        <v>10</v>
      </c>
    </row>
    <row r="14" spans="1:9" x14ac:dyDescent="0.25">
      <c r="A14" t="s">
        <v>4</v>
      </c>
      <c r="B14" t="str">
        <f>VLOOKUP($A$7,'Conductored Cables'!$1:$1048576,6,FALSE)</f>
        <v>68x28</v>
      </c>
    </row>
    <row r="15" spans="1:9" x14ac:dyDescent="0.25">
      <c r="A15" t="s">
        <v>729</v>
      </c>
      <c r="B15" t="str">
        <f>VLOOKUP($A$7,'Conductored Cables'!$1:$1048576,7,FALSE)</f>
        <v>Bare</v>
      </c>
    </row>
    <row r="16" spans="1:9" x14ac:dyDescent="0.25">
      <c r="A16" t="s">
        <v>730</v>
      </c>
      <c r="B16" t="str">
        <f>VLOOKUP($A$7,'Conductored Cables'!$1:$1048576,25,FALSE)</f>
        <v>1.1 Ohms/1000ft.</v>
      </c>
    </row>
    <row r="17" spans="1:6" x14ac:dyDescent="0.25">
      <c r="A17" t="s">
        <v>731</v>
      </c>
      <c r="B17" t="str">
        <f>VLOOKUP($A$7,'Conductored Cables'!$1:$1048576,8,FALSE)</f>
        <v>Plenum PVC</v>
      </c>
    </row>
    <row r="18" spans="1:6" x14ac:dyDescent="0.25">
      <c r="A18" t="s">
        <v>10</v>
      </c>
      <c r="B18" t="str">
        <f>VLOOKUP($A$7,'Conductored Cables'!$1:$1048576,9,FALSE)</f>
        <v>0.012 in.</v>
      </c>
    </row>
    <row r="19" spans="1:6" x14ac:dyDescent="0.25">
      <c r="A19" t="s">
        <v>732</v>
      </c>
      <c r="B19" t="str">
        <f>VLOOKUP($A$7,'Conductored Cables'!$1:$1048576,10,FALSE)</f>
        <v>BK, WH</v>
      </c>
    </row>
    <row r="20" spans="1:6" x14ac:dyDescent="0.25">
      <c r="A20" s="7" t="s">
        <v>740</v>
      </c>
      <c r="B20" s="7"/>
      <c r="C20" s="7"/>
      <c r="D20" s="7"/>
      <c r="E20" s="7"/>
      <c r="F20" s="7"/>
    </row>
    <row r="21" spans="1:6" x14ac:dyDescent="0.25">
      <c r="A21" t="s">
        <v>13</v>
      </c>
      <c r="B21" t="str">
        <f>VLOOKUP($A$7,'Conductored Cables'!$1:$1048576,11,FALSE)</f>
        <v>N/A</v>
      </c>
    </row>
    <row r="22" spans="1:6" x14ac:dyDescent="0.25">
      <c r="A22" t="s">
        <v>733</v>
      </c>
      <c r="B22" t="str">
        <f>VLOOKUP($A$7,'Conductored Cables'!$1:$1048576,12,FALSE)</f>
        <v>N/A</v>
      </c>
    </row>
    <row r="23" spans="1:6" x14ac:dyDescent="0.25">
      <c r="A23" t="s">
        <v>737</v>
      </c>
      <c r="B23" t="str">
        <f>VLOOKUP($A$7,'Conductored Cables'!$1:$1048576,26,FALSE)</f>
        <v>28 pf/ft</v>
      </c>
    </row>
    <row r="24" spans="1:6" x14ac:dyDescent="0.25">
      <c r="A24" t="s">
        <v>738</v>
      </c>
      <c r="B24" t="str">
        <f>VLOOKUP($A$7,'Conductored Cables'!$1:$1048576,27,FALSE)</f>
        <v>N/A</v>
      </c>
    </row>
    <row r="25" spans="1:6" x14ac:dyDescent="0.25">
      <c r="A25" s="7" t="s">
        <v>642</v>
      </c>
      <c r="B25" s="7"/>
      <c r="C25" s="7"/>
      <c r="D25" s="7"/>
      <c r="E25" s="7"/>
      <c r="F25" s="7"/>
    </row>
    <row r="26" spans="1:6" x14ac:dyDescent="0.25">
      <c r="A26" t="s">
        <v>17</v>
      </c>
      <c r="B26" t="str">
        <f>VLOOKUP($A$7,'Conductored Cables'!$1:$1048576,13,FALSE)</f>
        <v>Plenum PVC</v>
      </c>
    </row>
    <row r="27" spans="1:6" x14ac:dyDescent="0.25">
      <c r="A27" t="s">
        <v>18</v>
      </c>
      <c r="B27" t="str">
        <f>VLOOKUP($A$7,'Conductored Cables'!$1:$1048576,14,FALSE)</f>
        <v>0.015 in.</v>
      </c>
    </row>
    <row r="28" spans="1:6" x14ac:dyDescent="0.25">
      <c r="A28" s="7" t="s">
        <v>643</v>
      </c>
      <c r="B28" s="7"/>
      <c r="C28" s="7"/>
      <c r="D28" s="7"/>
      <c r="E28" s="7"/>
      <c r="F28" s="7"/>
    </row>
    <row r="29" spans="1:6" x14ac:dyDescent="0.25">
      <c r="A29" t="s">
        <v>734</v>
      </c>
      <c r="B29" t="str">
        <f>VLOOKUP($A$7,'Conductored Cables'!$1:$1048576,15,FALSE)</f>
        <v>0.275 in.</v>
      </c>
    </row>
    <row r="30" spans="1:6" x14ac:dyDescent="0.25">
      <c r="A30" t="s">
        <v>735</v>
      </c>
      <c r="B30" t="str">
        <f>VLOOKUP($A$7,'Conductored Cables'!$1:$1048576,16,FALSE)</f>
        <v>BK</v>
      </c>
    </row>
    <row r="31" spans="1:6" x14ac:dyDescent="0.25">
      <c r="A31" t="s">
        <v>28</v>
      </c>
      <c r="B31" t="str">
        <f>VLOOKUP($A$7,'Conductored Cables'!$1:$1048576,17,FALSE)</f>
        <v>150 V</v>
      </c>
    </row>
    <row r="32" spans="1:6" x14ac:dyDescent="0.25">
      <c r="A32" t="s">
        <v>29</v>
      </c>
      <c r="B32" t="str">
        <f>VLOOKUP($A$7,'Conductored Cables'!$1:$1048576,18,FALSE)</f>
        <v>0 to 60 C</v>
      </c>
    </row>
    <row r="33" spans="1:2" x14ac:dyDescent="0.25">
      <c r="A33" t="s">
        <v>30</v>
      </c>
      <c r="B33" t="str">
        <f>VLOOKUP($A$7,'Conductored Cables'!$1:$1048576,19,FALSE)</f>
        <v>NFPA 262 Plenum</v>
      </c>
    </row>
    <row r="34" spans="1:2" x14ac:dyDescent="0.25">
      <c r="A34" t="s">
        <v>490</v>
      </c>
      <c r="B34" t="str">
        <f>VLOOKUP($A$7,'Conductored Cables'!$1:$1048576,20,FALSE)</f>
        <v>CL2P</v>
      </c>
    </row>
    <row r="35" spans="1:2" x14ac:dyDescent="0.25">
      <c r="A35" t="s">
        <v>40</v>
      </c>
      <c r="B35" t="str">
        <f>VLOOKUP($A$7,'Conductored Cables'!$1:$1048576,21,FALSE)</f>
        <v>Yes</v>
      </c>
    </row>
    <row r="36" spans="1:2" x14ac:dyDescent="0.25">
      <c r="A36" t="s">
        <v>31</v>
      </c>
      <c r="B36" t="str">
        <f>VLOOKUP($A$7,'Conductored Cables'!$1:$1048576,22,FALSE)</f>
        <v>260 lbs</v>
      </c>
    </row>
    <row r="37" spans="1:2" x14ac:dyDescent="0.25">
      <c r="A37" t="s">
        <v>32</v>
      </c>
      <c r="B37" t="str">
        <f>VLOOKUP($A$7,'Conductored Cables'!$1:$1048576,23,FALSE)</f>
        <v>2.75 in.</v>
      </c>
    </row>
    <row r="38" spans="1:2" x14ac:dyDescent="0.25">
      <c r="A38" t="s">
        <v>33</v>
      </c>
      <c r="B38" t="str">
        <f>VLOOKUP($A$7,'Conductored Cables'!$1:$1048576,24,FALSE)</f>
        <v>88 lbs</v>
      </c>
    </row>
  </sheetData>
  <mergeCells count="8">
    <mergeCell ref="A28:F28"/>
    <mergeCell ref="A1:F6"/>
    <mergeCell ref="A7:C8"/>
    <mergeCell ref="E7:I7"/>
    <mergeCell ref="E8:I8"/>
    <mergeCell ref="A25:F25"/>
    <mergeCell ref="A20:F20"/>
    <mergeCell ref="A11:F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7D121-9A04-4E79-B2EA-7EB32C807CD5}">
  <sheetPr>
    <tabColor rgb="FFFF0000"/>
  </sheetPr>
  <dimension ref="A1:AC29"/>
  <sheetViews>
    <sheetView workbookViewId="0">
      <pane xSplit="1" topLeftCell="H1" activePane="topRight" state="frozen"/>
      <selection pane="topRight" activeCell="M10" sqref="M10"/>
    </sheetView>
  </sheetViews>
  <sheetFormatPr defaultRowHeight="15" x14ac:dyDescent="0.25"/>
  <cols>
    <col min="1" max="1" width="10.85546875" bestFit="1" customWidth="1"/>
    <col min="2" max="2" width="51.5703125" bestFit="1" customWidth="1"/>
    <col min="3" max="3" width="18.42578125" bestFit="1" customWidth="1"/>
    <col min="4" max="4" width="12" bestFit="1" customWidth="1"/>
    <col min="5" max="6" width="8.28515625" bestFit="1" customWidth="1"/>
    <col min="7" max="7" width="10.5703125" bestFit="1" customWidth="1"/>
    <col min="8" max="8" width="15.5703125" bestFit="1" customWidth="1"/>
    <col min="9" max="9" width="16.42578125" bestFit="1" customWidth="1"/>
    <col min="10" max="10" width="17.42578125" bestFit="1" customWidth="1"/>
    <col min="11" max="11" width="17" bestFit="1" customWidth="1"/>
    <col min="12" max="12" width="13.5703125" bestFit="1" customWidth="1"/>
    <col min="13" max="13" width="10.140625" bestFit="1" customWidth="1"/>
    <col min="14" max="14" width="13.5703125" bestFit="1" customWidth="1"/>
    <col min="15" max="15" width="16" bestFit="1" customWidth="1"/>
    <col min="16" max="16" width="10.85546875" bestFit="1" customWidth="1"/>
    <col min="17" max="17" width="12.28515625" bestFit="1" customWidth="1"/>
    <col min="18" max="18" width="19.28515625" bestFit="1" customWidth="1"/>
    <col min="19" max="19" width="18.28515625" bestFit="1" customWidth="1"/>
    <col min="20" max="20" width="9.42578125" bestFit="1" customWidth="1"/>
    <col min="21" max="21" width="13.42578125" bestFit="1" customWidth="1"/>
    <col min="22" max="22" width="14.140625" bestFit="1" customWidth="1"/>
    <col min="23" max="23" width="14.28515625" bestFit="1" customWidth="1"/>
    <col min="24" max="24" width="11.28515625" bestFit="1" customWidth="1"/>
    <col min="25" max="25" width="15.42578125" bestFit="1" customWidth="1"/>
    <col min="26" max="26" width="21.28515625" bestFit="1" customWidth="1"/>
    <col min="27" max="27" width="21.5703125" bestFit="1" customWidth="1"/>
    <col min="28" max="28" width="54.42578125" bestFit="1" customWidth="1"/>
    <col min="29" max="29" width="104" bestFit="1" customWidth="1"/>
  </cols>
  <sheetData>
    <row r="1" spans="1:29" x14ac:dyDescent="0.25">
      <c r="A1" t="s">
        <v>0</v>
      </c>
      <c r="B1" t="s">
        <v>1</v>
      </c>
      <c r="C1" t="s">
        <v>790</v>
      </c>
      <c r="D1" t="s">
        <v>2</v>
      </c>
      <c r="E1" t="s">
        <v>3</v>
      </c>
      <c r="F1" t="s">
        <v>4</v>
      </c>
      <c r="G1" t="s">
        <v>6</v>
      </c>
      <c r="H1" t="s">
        <v>8</v>
      </c>
      <c r="I1" t="s">
        <v>10</v>
      </c>
      <c r="J1" t="s">
        <v>12</v>
      </c>
      <c r="K1" t="s">
        <v>13</v>
      </c>
      <c r="L1" t="s">
        <v>15</v>
      </c>
      <c r="M1" t="s">
        <v>17</v>
      </c>
      <c r="N1" t="s">
        <v>18</v>
      </c>
      <c r="O1" t="s">
        <v>19</v>
      </c>
      <c r="P1" t="s">
        <v>294</v>
      </c>
      <c r="Q1" t="s">
        <v>28</v>
      </c>
      <c r="R1" t="s">
        <v>29</v>
      </c>
      <c r="S1" t="s">
        <v>30</v>
      </c>
      <c r="T1" t="s">
        <v>490</v>
      </c>
      <c r="U1" t="s">
        <v>40</v>
      </c>
      <c r="V1" t="s">
        <v>31</v>
      </c>
      <c r="W1" t="s">
        <v>32</v>
      </c>
      <c r="X1" t="s">
        <v>33</v>
      </c>
      <c r="Y1" t="s">
        <v>34</v>
      </c>
      <c r="Z1" t="s">
        <v>35</v>
      </c>
      <c r="AA1" t="s">
        <v>36</v>
      </c>
      <c r="AB1" t="s">
        <v>25</v>
      </c>
      <c r="AC1" t="s">
        <v>27</v>
      </c>
    </row>
    <row r="2" spans="1:29" x14ac:dyDescent="0.25">
      <c r="A2" t="s">
        <v>680</v>
      </c>
      <c r="B2" t="s">
        <v>230</v>
      </c>
      <c r="C2" s="4" t="s">
        <v>795</v>
      </c>
      <c r="D2">
        <v>2</v>
      </c>
      <c r="E2">
        <v>14</v>
      </c>
      <c r="F2" t="s">
        <v>65</v>
      </c>
      <c r="G2" t="s">
        <v>7</v>
      </c>
      <c r="H2" t="s">
        <v>231</v>
      </c>
      <c r="I2" t="s">
        <v>22</v>
      </c>
      <c r="J2" t="s">
        <v>68</v>
      </c>
      <c r="K2" t="s">
        <v>14</v>
      </c>
      <c r="L2" t="s">
        <v>20</v>
      </c>
      <c r="M2" s="2" t="s">
        <v>371</v>
      </c>
      <c r="N2" t="s">
        <v>232</v>
      </c>
      <c r="O2" t="s">
        <v>233</v>
      </c>
      <c r="P2" t="s">
        <v>234</v>
      </c>
      <c r="Q2" t="s">
        <v>123</v>
      </c>
      <c r="R2" t="s">
        <v>235</v>
      </c>
      <c r="S2" t="s">
        <v>236</v>
      </c>
      <c r="T2" t="s">
        <v>237</v>
      </c>
      <c r="U2" t="s">
        <v>41</v>
      </c>
      <c r="V2" t="s">
        <v>238</v>
      </c>
      <c r="W2" t="s">
        <v>239</v>
      </c>
      <c r="X2" t="s">
        <v>240</v>
      </c>
      <c r="Y2" t="s">
        <v>241</v>
      </c>
      <c r="Z2" t="s">
        <v>134</v>
      </c>
      <c r="AA2" t="s">
        <v>57</v>
      </c>
      <c r="AB2" t="s">
        <v>242</v>
      </c>
      <c r="AC2" t="s">
        <v>243</v>
      </c>
    </row>
    <row r="3" spans="1:29" x14ac:dyDescent="0.25">
      <c r="A3" t="s">
        <v>681</v>
      </c>
      <c r="B3" t="s">
        <v>244</v>
      </c>
      <c r="C3" s="4" t="s">
        <v>795</v>
      </c>
      <c r="D3">
        <v>2</v>
      </c>
      <c r="E3">
        <v>16</v>
      </c>
      <c r="F3" t="s">
        <v>65</v>
      </c>
      <c r="G3" t="s">
        <v>7</v>
      </c>
      <c r="H3" t="s">
        <v>231</v>
      </c>
      <c r="I3" t="s">
        <v>22</v>
      </c>
      <c r="J3" t="s">
        <v>68</v>
      </c>
      <c r="K3" t="s">
        <v>69</v>
      </c>
      <c r="L3" t="s">
        <v>69</v>
      </c>
      <c r="M3" s="2" t="s">
        <v>371</v>
      </c>
      <c r="N3" t="s">
        <v>232</v>
      </c>
      <c r="O3" t="s">
        <v>81</v>
      </c>
      <c r="P3" t="s">
        <v>234</v>
      </c>
      <c r="Q3" t="s">
        <v>123</v>
      </c>
      <c r="R3" t="s">
        <v>252</v>
      </c>
      <c r="S3" t="s">
        <v>236</v>
      </c>
      <c r="T3" t="s">
        <v>237</v>
      </c>
      <c r="U3" t="s">
        <v>41</v>
      </c>
      <c r="V3" t="s">
        <v>245</v>
      </c>
      <c r="W3" t="s">
        <v>246</v>
      </c>
      <c r="X3" t="s">
        <v>177</v>
      </c>
      <c r="Y3" t="s">
        <v>247</v>
      </c>
      <c r="Z3" t="s">
        <v>248</v>
      </c>
      <c r="AA3" t="s">
        <v>69</v>
      </c>
      <c r="AB3" t="s">
        <v>242</v>
      </c>
      <c r="AC3" t="s">
        <v>249</v>
      </c>
    </row>
    <row r="4" spans="1:29" x14ac:dyDescent="0.25">
      <c r="A4" t="s">
        <v>684</v>
      </c>
      <c r="B4" t="s">
        <v>250</v>
      </c>
      <c r="C4" s="4" t="s">
        <v>795</v>
      </c>
      <c r="D4">
        <v>2</v>
      </c>
      <c r="E4">
        <v>16</v>
      </c>
      <c r="F4" t="s">
        <v>65</v>
      </c>
      <c r="G4" t="s">
        <v>7</v>
      </c>
      <c r="H4" t="s">
        <v>231</v>
      </c>
      <c r="I4" t="s">
        <v>22</v>
      </c>
      <c r="J4" t="s">
        <v>68</v>
      </c>
      <c r="K4" t="s">
        <v>14</v>
      </c>
      <c r="L4" t="s">
        <v>20</v>
      </c>
      <c r="M4" s="2" t="s">
        <v>371</v>
      </c>
      <c r="N4" t="s">
        <v>232</v>
      </c>
      <c r="O4" t="s">
        <v>251</v>
      </c>
      <c r="P4" t="s">
        <v>234</v>
      </c>
      <c r="Q4" t="s">
        <v>123</v>
      </c>
      <c r="R4" t="s">
        <v>252</v>
      </c>
      <c r="S4" t="s">
        <v>236</v>
      </c>
      <c r="T4" t="s">
        <v>237</v>
      </c>
      <c r="U4" t="s">
        <v>41</v>
      </c>
      <c r="V4" t="s">
        <v>253</v>
      </c>
      <c r="W4" t="s">
        <v>254</v>
      </c>
      <c r="X4" t="s">
        <v>255</v>
      </c>
      <c r="Y4" t="s">
        <v>247</v>
      </c>
      <c r="Z4" t="s">
        <v>134</v>
      </c>
      <c r="AA4" t="s">
        <v>57</v>
      </c>
      <c r="AB4" t="s">
        <v>242</v>
      </c>
      <c r="AC4" t="s">
        <v>256</v>
      </c>
    </row>
    <row r="5" spans="1:29" x14ac:dyDescent="0.25">
      <c r="A5" t="s">
        <v>682</v>
      </c>
      <c r="B5" t="s">
        <v>257</v>
      </c>
      <c r="C5" s="4" t="s">
        <v>795</v>
      </c>
      <c r="D5">
        <v>2</v>
      </c>
      <c r="E5">
        <v>18</v>
      </c>
      <c r="F5" t="s">
        <v>65</v>
      </c>
      <c r="G5" t="s">
        <v>7</v>
      </c>
      <c r="H5" t="s">
        <v>231</v>
      </c>
      <c r="I5" t="s">
        <v>22</v>
      </c>
      <c r="J5" t="s">
        <v>68</v>
      </c>
      <c r="K5" t="s">
        <v>69</v>
      </c>
      <c r="L5" t="s">
        <v>69</v>
      </c>
      <c r="M5" s="2" t="s">
        <v>371</v>
      </c>
      <c r="N5" t="s">
        <v>232</v>
      </c>
      <c r="O5" t="s">
        <v>258</v>
      </c>
      <c r="P5" t="s">
        <v>234</v>
      </c>
      <c r="Q5" t="s">
        <v>123</v>
      </c>
      <c r="R5" t="s">
        <v>252</v>
      </c>
      <c r="S5" t="s">
        <v>236</v>
      </c>
      <c r="T5" t="s">
        <v>237</v>
      </c>
      <c r="U5" t="s">
        <v>41</v>
      </c>
      <c r="V5" t="s">
        <v>124</v>
      </c>
      <c r="W5" t="s">
        <v>259</v>
      </c>
      <c r="X5" t="s">
        <v>157</v>
      </c>
      <c r="Y5" t="s">
        <v>260</v>
      </c>
      <c r="Z5" t="s">
        <v>261</v>
      </c>
      <c r="AA5" t="s">
        <v>69</v>
      </c>
      <c r="AB5" t="s">
        <v>242</v>
      </c>
      <c r="AC5" t="s">
        <v>262</v>
      </c>
    </row>
    <row r="6" spans="1:29" x14ac:dyDescent="0.25">
      <c r="A6" t="s">
        <v>683</v>
      </c>
      <c r="B6" t="s">
        <v>263</v>
      </c>
      <c r="C6" s="4" t="s">
        <v>795</v>
      </c>
      <c r="D6">
        <v>2</v>
      </c>
      <c r="E6">
        <v>18</v>
      </c>
      <c r="F6" t="s">
        <v>65</v>
      </c>
      <c r="G6" t="s">
        <v>7</v>
      </c>
      <c r="H6" t="s">
        <v>231</v>
      </c>
      <c r="I6" t="s">
        <v>22</v>
      </c>
      <c r="J6" t="s">
        <v>68</v>
      </c>
      <c r="K6" t="s">
        <v>14</v>
      </c>
      <c r="L6" t="s">
        <v>20</v>
      </c>
      <c r="M6" s="2" t="s">
        <v>371</v>
      </c>
      <c r="N6" t="s">
        <v>232</v>
      </c>
      <c r="O6" t="s">
        <v>81</v>
      </c>
      <c r="P6" t="s">
        <v>234</v>
      </c>
      <c r="Q6" t="s">
        <v>123</v>
      </c>
      <c r="R6" t="s">
        <v>252</v>
      </c>
      <c r="S6" t="s">
        <v>236</v>
      </c>
      <c r="T6" t="s">
        <v>237</v>
      </c>
      <c r="U6" t="s">
        <v>41</v>
      </c>
      <c r="V6" t="s">
        <v>163</v>
      </c>
      <c r="W6" t="s">
        <v>246</v>
      </c>
      <c r="X6" t="s">
        <v>264</v>
      </c>
      <c r="Y6" t="s">
        <v>260</v>
      </c>
      <c r="Z6" t="s">
        <v>265</v>
      </c>
      <c r="AA6" t="s">
        <v>266</v>
      </c>
      <c r="AB6" t="s">
        <v>242</v>
      </c>
      <c r="AC6" t="s">
        <v>267</v>
      </c>
    </row>
    <row r="7" spans="1:29" x14ac:dyDescent="0.25">
      <c r="A7" s="4" t="s">
        <v>797</v>
      </c>
      <c r="B7" t="s">
        <v>801</v>
      </c>
      <c r="C7" s="4" t="s">
        <v>795</v>
      </c>
      <c r="E7">
        <v>18</v>
      </c>
      <c r="F7" t="s">
        <v>65</v>
      </c>
      <c r="G7" t="s">
        <v>7</v>
      </c>
      <c r="H7" t="s">
        <v>815</v>
      </c>
      <c r="I7" t="s">
        <v>67</v>
      </c>
      <c r="J7" t="s">
        <v>68</v>
      </c>
      <c r="K7" t="s">
        <v>14</v>
      </c>
      <c r="L7" t="s">
        <v>20</v>
      </c>
      <c r="M7" s="2" t="s">
        <v>9</v>
      </c>
      <c r="N7" t="s">
        <v>22</v>
      </c>
      <c r="O7" t="s">
        <v>816</v>
      </c>
      <c r="P7" t="s">
        <v>234</v>
      </c>
      <c r="Q7" t="s">
        <v>123</v>
      </c>
      <c r="R7" t="s">
        <v>252</v>
      </c>
      <c r="S7" t="s">
        <v>38</v>
      </c>
      <c r="T7" t="s">
        <v>279</v>
      </c>
      <c r="U7" t="s">
        <v>41</v>
      </c>
      <c r="V7" t="s">
        <v>328</v>
      </c>
      <c r="W7" t="s">
        <v>825</v>
      </c>
      <c r="X7" t="s">
        <v>264</v>
      </c>
      <c r="Y7" t="s">
        <v>260</v>
      </c>
      <c r="Z7" t="s">
        <v>265</v>
      </c>
      <c r="AA7" t="s">
        <v>266</v>
      </c>
      <c r="AB7" t="s">
        <v>332</v>
      </c>
    </row>
    <row r="8" spans="1:29" x14ac:dyDescent="0.25">
      <c r="A8" s="4" t="s">
        <v>798</v>
      </c>
      <c r="B8" t="s">
        <v>802</v>
      </c>
      <c r="C8" s="4" t="s">
        <v>795</v>
      </c>
      <c r="E8">
        <v>18</v>
      </c>
      <c r="F8" t="s">
        <v>65</v>
      </c>
      <c r="G8" t="s">
        <v>7</v>
      </c>
      <c r="H8" t="s">
        <v>815</v>
      </c>
      <c r="I8" t="s">
        <v>67</v>
      </c>
      <c r="J8" t="s">
        <v>68</v>
      </c>
      <c r="K8" t="s">
        <v>69</v>
      </c>
      <c r="L8" t="s">
        <v>69</v>
      </c>
      <c r="M8" s="2" t="s">
        <v>9</v>
      </c>
      <c r="N8" t="s">
        <v>22</v>
      </c>
      <c r="O8" t="s">
        <v>817</v>
      </c>
      <c r="P8" t="s">
        <v>234</v>
      </c>
      <c r="Q8" t="s">
        <v>123</v>
      </c>
      <c r="R8" t="s">
        <v>252</v>
      </c>
      <c r="S8" t="s">
        <v>38</v>
      </c>
      <c r="T8" t="s">
        <v>279</v>
      </c>
      <c r="U8" t="s">
        <v>41</v>
      </c>
      <c r="V8" t="s">
        <v>328</v>
      </c>
      <c r="W8" t="s">
        <v>820</v>
      </c>
      <c r="X8" t="s">
        <v>338</v>
      </c>
      <c r="Y8" t="s">
        <v>260</v>
      </c>
      <c r="Z8" t="s">
        <v>821</v>
      </c>
      <c r="AA8" t="s">
        <v>69</v>
      </c>
      <c r="AB8" t="s">
        <v>822</v>
      </c>
    </row>
    <row r="9" spans="1:29" x14ac:dyDescent="0.25">
      <c r="A9" s="4" t="s">
        <v>799</v>
      </c>
      <c r="B9" t="s">
        <v>803</v>
      </c>
      <c r="C9" s="4" t="s">
        <v>795</v>
      </c>
      <c r="E9">
        <v>16</v>
      </c>
      <c r="F9" t="s">
        <v>65</v>
      </c>
      <c r="G9" t="s">
        <v>7</v>
      </c>
      <c r="H9" t="s">
        <v>815</v>
      </c>
      <c r="I9" t="s">
        <v>67</v>
      </c>
      <c r="J9" t="s">
        <v>68</v>
      </c>
      <c r="K9" t="s">
        <v>69</v>
      </c>
      <c r="L9" t="s">
        <v>69</v>
      </c>
      <c r="M9" s="2" t="s">
        <v>9</v>
      </c>
      <c r="N9" t="s">
        <v>22</v>
      </c>
      <c r="O9" t="s">
        <v>818</v>
      </c>
      <c r="P9" t="s">
        <v>234</v>
      </c>
      <c r="Q9" t="s">
        <v>123</v>
      </c>
      <c r="R9" t="s">
        <v>252</v>
      </c>
      <c r="S9" t="s">
        <v>38</v>
      </c>
      <c r="T9" t="s">
        <v>279</v>
      </c>
      <c r="U9" t="s">
        <v>41</v>
      </c>
      <c r="V9" t="s">
        <v>245</v>
      </c>
      <c r="W9" t="s">
        <v>285</v>
      </c>
      <c r="X9" t="s">
        <v>157</v>
      </c>
      <c r="Y9" t="s">
        <v>247</v>
      </c>
      <c r="Z9" t="s">
        <v>821</v>
      </c>
      <c r="AA9" t="s">
        <v>69</v>
      </c>
      <c r="AB9" t="s">
        <v>823</v>
      </c>
    </row>
    <row r="10" spans="1:29" x14ac:dyDescent="0.25">
      <c r="A10" s="4" t="s">
        <v>800</v>
      </c>
      <c r="B10" t="s">
        <v>804</v>
      </c>
      <c r="C10" s="4" t="s">
        <v>795</v>
      </c>
      <c r="E10">
        <v>16</v>
      </c>
      <c r="F10" t="s">
        <v>65</v>
      </c>
      <c r="G10" t="s">
        <v>7</v>
      </c>
      <c r="H10" t="s">
        <v>815</v>
      </c>
      <c r="I10" t="s">
        <v>67</v>
      </c>
      <c r="J10" t="s">
        <v>68</v>
      </c>
      <c r="K10" t="s">
        <v>14</v>
      </c>
      <c r="L10" t="s">
        <v>20</v>
      </c>
      <c r="M10" s="2" t="s">
        <v>9</v>
      </c>
      <c r="N10" t="s">
        <v>22</v>
      </c>
      <c r="O10" t="s">
        <v>819</v>
      </c>
      <c r="P10" t="s">
        <v>234</v>
      </c>
      <c r="Q10" t="s">
        <v>123</v>
      </c>
      <c r="R10" t="s">
        <v>252</v>
      </c>
      <c r="S10" t="s">
        <v>38</v>
      </c>
      <c r="T10" t="s">
        <v>279</v>
      </c>
      <c r="U10" t="s">
        <v>41</v>
      </c>
      <c r="V10" t="s">
        <v>826</v>
      </c>
      <c r="W10" t="s">
        <v>827</v>
      </c>
      <c r="X10" t="s">
        <v>520</v>
      </c>
      <c r="Y10" t="s">
        <v>247</v>
      </c>
      <c r="Z10" t="s">
        <v>134</v>
      </c>
      <c r="AA10" t="s">
        <v>57</v>
      </c>
      <c r="AB10" t="s">
        <v>824</v>
      </c>
    </row>
    <row r="11" spans="1:29" x14ac:dyDescent="0.25">
      <c r="A11" t="s">
        <v>685</v>
      </c>
      <c r="B11" t="s">
        <v>277</v>
      </c>
      <c r="C11" s="6" t="s">
        <v>796</v>
      </c>
      <c r="D11">
        <v>2</v>
      </c>
      <c r="E11">
        <v>12</v>
      </c>
      <c r="F11" t="s">
        <v>65</v>
      </c>
      <c r="G11" t="s">
        <v>7</v>
      </c>
      <c r="H11" t="s">
        <v>9</v>
      </c>
      <c r="I11" t="s">
        <v>268</v>
      </c>
      <c r="J11" t="s">
        <v>68</v>
      </c>
      <c r="K11" t="s">
        <v>69</v>
      </c>
      <c r="L11" t="s">
        <v>69</v>
      </c>
      <c r="M11" s="1" t="s">
        <v>9</v>
      </c>
      <c r="N11" t="s">
        <v>22</v>
      </c>
      <c r="O11" t="s">
        <v>269</v>
      </c>
      <c r="P11" t="s">
        <v>234</v>
      </c>
      <c r="Q11" t="s">
        <v>123</v>
      </c>
      <c r="R11" t="s">
        <v>252</v>
      </c>
      <c r="S11" t="s">
        <v>38</v>
      </c>
      <c r="T11" t="s">
        <v>279</v>
      </c>
      <c r="U11" t="s">
        <v>41</v>
      </c>
      <c r="V11" t="s">
        <v>270</v>
      </c>
      <c r="W11" t="s">
        <v>271</v>
      </c>
      <c r="X11" t="s">
        <v>272</v>
      </c>
      <c r="Y11" t="s">
        <v>273</v>
      </c>
      <c r="Z11" t="s">
        <v>274</v>
      </c>
      <c r="AA11" t="s">
        <v>69</v>
      </c>
      <c r="AB11" t="s">
        <v>242</v>
      </c>
      <c r="AC11" t="s">
        <v>275</v>
      </c>
    </row>
    <row r="12" spans="1:29" x14ac:dyDescent="0.25">
      <c r="A12" t="s">
        <v>686</v>
      </c>
      <c r="B12" t="s">
        <v>278</v>
      </c>
      <c r="C12" s="6" t="s">
        <v>796</v>
      </c>
      <c r="D12">
        <v>2</v>
      </c>
      <c r="E12">
        <v>12</v>
      </c>
      <c r="F12" t="s">
        <v>65</v>
      </c>
      <c r="G12" t="s">
        <v>7</v>
      </c>
      <c r="H12" t="s">
        <v>9</v>
      </c>
      <c r="I12" t="s">
        <v>268</v>
      </c>
      <c r="J12" t="s">
        <v>68</v>
      </c>
      <c r="K12" t="s">
        <v>14</v>
      </c>
      <c r="L12" t="s">
        <v>20</v>
      </c>
      <c r="M12" t="s">
        <v>9</v>
      </c>
      <c r="N12" t="s">
        <v>22</v>
      </c>
      <c r="O12" t="s">
        <v>269</v>
      </c>
      <c r="P12" t="s">
        <v>234</v>
      </c>
      <c r="Q12" t="s">
        <v>123</v>
      </c>
      <c r="R12" t="s">
        <v>252</v>
      </c>
      <c r="S12" t="s">
        <v>38</v>
      </c>
      <c r="T12" t="s">
        <v>279</v>
      </c>
      <c r="U12" t="s">
        <v>41</v>
      </c>
      <c r="V12" t="s">
        <v>270</v>
      </c>
      <c r="W12" t="s">
        <v>271</v>
      </c>
      <c r="X12" t="s">
        <v>272</v>
      </c>
      <c r="Y12" t="s">
        <v>273</v>
      </c>
      <c r="Z12" t="s">
        <v>280</v>
      </c>
      <c r="AA12" t="s">
        <v>281</v>
      </c>
      <c r="AB12" t="s">
        <v>242</v>
      </c>
      <c r="AC12" t="s">
        <v>276</v>
      </c>
    </row>
    <row r="13" spans="1:29" x14ac:dyDescent="0.25">
      <c r="A13" t="s">
        <v>687</v>
      </c>
      <c r="B13" t="s">
        <v>282</v>
      </c>
      <c r="C13" s="6" t="s">
        <v>796</v>
      </c>
      <c r="D13">
        <v>2</v>
      </c>
      <c r="E13">
        <v>14</v>
      </c>
      <c r="F13" t="s">
        <v>65</v>
      </c>
      <c r="G13" t="s">
        <v>7</v>
      </c>
      <c r="H13" t="s">
        <v>9</v>
      </c>
      <c r="I13" t="s">
        <v>268</v>
      </c>
      <c r="J13" t="s">
        <v>68</v>
      </c>
      <c r="K13" t="s">
        <v>69</v>
      </c>
      <c r="L13" t="s">
        <v>69</v>
      </c>
      <c r="M13" t="s">
        <v>9</v>
      </c>
      <c r="N13" t="s">
        <v>283</v>
      </c>
      <c r="O13" t="s">
        <v>284</v>
      </c>
      <c r="P13" t="s">
        <v>234</v>
      </c>
      <c r="Q13" t="s">
        <v>123</v>
      </c>
      <c r="R13" t="s">
        <v>72</v>
      </c>
      <c r="S13" t="s">
        <v>38</v>
      </c>
      <c r="T13" t="s">
        <v>279</v>
      </c>
      <c r="U13" t="s">
        <v>41</v>
      </c>
      <c r="V13" t="s">
        <v>238</v>
      </c>
      <c r="W13" t="s">
        <v>285</v>
      </c>
      <c r="X13" t="s">
        <v>85</v>
      </c>
      <c r="Y13" t="s">
        <v>241</v>
      </c>
      <c r="Z13" t="s">
        <v>286</v>
      </c>
      <c r="AA13" t="s">
        <v>69</v>
      </c>
      <c r="AB13" t="s">
        <v>242</v>
      </c>
      <c r="AC13" t="s">
        <v>287</v>
      </c>
    </row>
    <row r="14" spans="1:29" x14ac:dyDescent="0.25">
      <c r="A14" t="s">
        <v>688</v>
      </c>
      <c r="B14" t="s">
        <v>288</v>
      </c>
      <c r="C14" s="6" t="s">
        <v>796</v>
      </c>
      <c r="D14">
        <v>2</v>
      </c>
      <c r="E14">
        <v>14</v>
      </c>
      <c r="F14" t="s">
        <v>65</v>
      </c>
      <c r="G14" t="s">
        <v>7</v>
      </c>
      <c r="H14" t="s">
        <v>9</v>
      </c>
      <c r="I14" t="s">
        <v>268</v>
      </c>
      <c r="J14" t="s">
        <v>68</v>
      </c>
      <c r="K14" t="s">
        <v>14</v>
      </c>
      <c r="L14" t="s">
        <v>20</v>
      </c>
      <c r="M14" t="s">
        <v>9</v>
      </c>
      <c r="N14" t="s">
        <v>283</v>
      </c>
      <c r="O14" t="s">
        <v>289</v>
      </c>
      <c r="P14" t="s">
        <v>234</v>
      </c>
      <c r="Q14" t="s">
        <v>123</v>
      </c>
      <c r="R14" t="s">
        <v>72</v>
      </c>
      <c r="S14" t="s">
        <v>38</v>
      </c>
      <c r="T14" t="s">
        <v>279</v>
      </c>
      <c r="U14" t="s">
        <v>41</v>
      </c>
      <c r="V14" t="s">
        <v>290</v>
      </c>
      <c r="W14" t="s">
        <v>291</v>
      </c>
      <c r="X14" t="s">
        <v>124</v>
      </c>
      <c r="Y14" t="s">
        <v>241</v>
      </c>
      <c r="Z14" t="s">
        <v>280</v>
      </c>
      <c r="AA14" t="s">
        <v>281</v>
      </c>
      <c r="AB14" t="s">
        <v>242</v>
      </c>
      <c r="AC14" t="s">
        <v>292</v>
      </c>
    </row>
    <row r="15" spans="1:29" x14ac:dyDescent="0.25">
      <c r="A15" s="5" t="s">
        <v>689</v>
      </c>
      <c r="B15" t="s">
        <v>298</v>
      </c>
      <c r="C15" s="6" t="s">
        <v>796</v>
      </c>
      <c r="D15">
        <v>2</v>
      </c>
      <c r="E15">
        <v>14</v>
      </c>
      <c r="F15" t="s">
        <v>297</v>
      </c>
      <c r="G15" t="s">
        <v>7</v>
      </c>
      <c r="H15" t="s">
        <v>9</v>
      </c>
      <c r="I15" t="s">
        <v>300</v>
      </c>
      <c r="J15" t="s">
        <v>68</v>
      </c>
      <c r="K15" t="s">
        <v>69</v>
      </c>
      <c r="L15" t="s">
        <v>69</v>
      </c>
      <c r="M15" t="s">
        <v>9</v>
      </c>
      <c r="N15" t="s">
        <v>22</v>
      </c>
      <c r="O15" t="s">
        <v>284</v>
      </c>
      <c r="P15" t="s">
        <v>234</v>
      </c>
      <c r="Q15" t="s">
        <v>123</v>
      </c>
      <c r="R15" t="s">
        <v>72</v>
      </c>
      <c r="S15" t="s">
        <v>38</v>
      </c>
      <c r="T15" t="s">
        <v>279</v>
      </c>
      <c r="U15" t="s">
        <v>41</v>
      </c>
      <c r="V15" t="s">
        <v>238</v>
      </c>
      <c r="W15" t="s">
        <v>301</v>
      </c>
      <c r="X15" t="s">
        <v>85</v>
      </c>
      <c r="Y15" t="s">
        <v>241</v>
      </c>
      <c r="Z15" t="s">
        <v>170</v>
      </c>
      <c r="AA15" t="s">
        <v>69</v>
      </c>
      <c r="AB15" t="s">
        <v>242</v>
      </c>
      <c r="AC15" t="s">
        <v>302</v>
      </c>
    </row>
    <row r="16" spans="1:29" x14ac:dyDescent="0.25">
      <c r="A16" s="5" t="s">
        <v>689</v>
      </c>
      <c r="B16" t="s">
        <v>298</v>
      </c>
      <c r="C16" s="6" t="s">
        <v>796</v>
      </c>
      <c r="D16">
        <v>2</v>
      </c>
      <c r="E16">
        <v>14</v>
      </c>
      <c r="F16" t="s">
        <v>297</v>
      </c>
      <c r="G16" t="s">
        <v>7</v>
      </c>
      <c r="H16" t="s">
        <v>9</v>
      </c>
      <c r="I16" t="s">
        <v>300</v>
      </c>
      <c r="J16" t="s">
        <v>68</v>
      </c>
      <c r="K16" t="s">
        <v>69</v>
      </c>
      <c r="L16" t="s">
        <v>69</v>
      </c>
      <c r="M16" t="s">
        <v>9</v>
      </c>
      <c r="N16" t="s">
        <v>22</v>
      </c>
      <c r="O16" t="s">
        <v>284</v>
      </c>
      <c r="P16" t="s">
        <v>234</v>
      </c>
      <c r="Q16" t="s">
        <v>123</v>
      </c>
      <c r="R16" t="s">
        <v>72</v>
      </c>
      <c r="S16" t="s">
        <v>38</v>
      </c>
      <c r="T16" t="s">
        <v>279</v>
      </c>
      <c r="U16" t="s">
        <v>41</v>
      </c>
      <c r="V16" t="s">
        <v>238</v>
      </c>
      <c r="W16" t="s">
        <v>301</v>
      </c>
      <c r="X16" t="s">
        <v>85</v>
      </c>
      <c r="Y16" t="s">
        <v>241</v>
      </c>
      <c r="Z16" t="s">
        <v>170</v>
      </c>
      <c r="AA16" t="s">
        <v>69</v>
      </c>
      <c r="AB16" t="s">
        <v>242</v>
      </c>
      <c r="AC16" t="s">
        <v>303</v>
      </c>
    </row>
    <row r="17" spans="1:29" x14ac:dyDescent="0.25">
      <c r="A17" t="s">
        <v>687</v>
      </c>
      <c r="B17" t="s">
        <v>282</v>
      </c>
      <c r="C17" s="6" t="s">
        <v>796</v>
      </c>
      <c r="D17">
        <v>2</v>
      </c>
      <c r="E17">
        <v>14</v>
      </c>
      <c r="F17" t="s">
        <v>65</v>
      </c>
      <c r="G17" t="s">
        <v>7</v>
      </c>
      <c r="H17" t="s">
        <v>9</v>
      </c>
      <c r="I17" t="s">
        <v>268</v>
      </c>
      <c r="J17" t="s">
        <v>68</v>
      </c>
      <c r="K17" t="s">
        <v>69</v>
      </c>
      <c r="L17" t="s">
        <v>69</v>
      </c>
      <c r="M17" t="s">
        <v>9</v>
      </c>
      <c r="N17" t="s">
        <v>22</v>
      </c>
      <c r="O17" t="s">
        <v>284</v>
      </c>
      <c r="P17" t="s">
        <v>234</v>
      </c>
      <c r="Q17" t="s">
        <v>123</v>
      </c>
      <c r="R17" t="s">
        <v>72</v>
      </c>
      <c r="S17" t="s">
        <v>38</v>
      </c>
      <c r="T17" t="s">
        <v>279</v>
      </c>
      <c r="U17" t="s">
        <v>41</v>
      </c>
      <c r="V17" t="s">
        <v>238</v>
      </c>
      <c r="W17" t="s">
        <v>285</v>
      </c>
      <c r="X17" t="s">
        <v>85</v>
      </c>
      <c r="Y17" t="s">
        <v>241</v>
      </c>
      <c r="Z17" t="s">
        <v>170</v>
      </c>
      <c r="AA17" t="s">
        <v>69</v>
      </c>
      <c r="AB17" t="s">
        <v>242</v>
      </c>
      <c r="AC17" t="s">
        <v>304</v>
      </c>
    </row>
    <row r="18" spans="1:29" x14ac:dyDescent="0.25">
      <c r="A18" s="5" t="s">
        <v>689</v>
      </c>
      <c r="B18" t="s">
        <v>298</v>
      </c>
      <c r="C18" s="6" t="s">
        <v>796</v>
      </c>
      <c r="D18">
        <v>2</v>
      </c>
      <c r="E18">
        <v>14</v>
      </c>
      <c r="F18" t="s">
        <v>297</v>
      </c>
      <c r="G18" t="s">
        <v>7</v>
      </c>
      <c r="H18" t="s">
        <v>9</v>
      </c>
      <c r="I18" t="s">
        <v>268</v>
      </c>
      <c r="J18" t="s">
        <v>68</v>
      </c>
      <c r="K18" t="s">
        <v>69</v>
      </c>
      <c r="L18" t="s">
        <v>69</v>
      </c>
      <c r="M18" t="s">
        <v>9</v>
      </c>
      <c r="N18" t="s">
        <v>22</v>
      </c>
      <c r="O18" t="s">
        <v>284</v>
      </c>
      <c r="P18" t="s">
        <v>234</v>
      </c>
      <c r="Q18" t="s">
        <v>123</v>
      </c>
      <c r="R18" t="s">
        <v>72</v>
      </c>
      <c r="S18" t="s">
        <v>38</v>
      </c>
      <c r="T18" t="s">
        <v>279</v>
      </c>
      <c r="U18" t="s">
        <v>41</v>
      </c>
      <c r="V18" t="s">
        <v>238</v>
      </c>
      <c r="W18" t="s">
        <v>301</v>
      </c>
      <c r="X18" t="s">
        <v>85</v>
      </c>
      <c r="Y18" t="s">
        <v>241</v>
      </c>
      <c r="Z18" t="s">
        <v>170</v>
      </c>
      <c r="AA18" t="s">
        <v>69</v>
      </c>
      <c r="AB18" t="s">
        <v>242</v>
      </c>
      <c r="AC18" t="s">
        <v>305</v>
      </c>
    </row>
    <row r="19" spans="1:29" x14ac:dyDescent="0.25">
      <c r="A19" s="5" t="s">
        <v>690</v>
      </c>
      <c r="B19" t="s">
        <v>306</v>
      </c>
      <c r="C19" s="6" t="s">
        <v>796</v>
      </c>
      <c r="D19">
        <v>2</v>
      </c>
      <c r="E19">
        <v>14</v>
      </c>
      <c r="F19" t="s">
        <v>297</v>
      </c>
      <c r="G19" t="s">
        <v>7</v>
      </c>
      <c r="H19" t="s">
        <v>9</v>
      </c>
      <c r="I19" t="s">
        <v>268</v>
      </c>
      <c r="J19" t="s">
        <v>68</v>
      </c>
      <c r="K19" t="s">
        <v>14</v>
      </c>
      <c r="L19" t="s">
        <v>20</v>
      </c>
      <c r="M19" t="s">
        <v>9</v>
      </c>
      <c r="N19" t="s">
        <v>22</v>
      </c>
      <c r="O19" t="s">
        <v>289</v>
      </c>
      <c r="P19" t="s">
        <v>234</v>
      </c>
      <c r="Q19" t="s">
        <v>123</v>
      </c>
      <c r="R19" t="s">
        <v>72</v>
      </c>
      <c r="S19" t="s">
        <v>38</v>
      </c>
      <c r="T19" t="s">
        <v>279</v>
      </c>
      <c r="U19" t="s">
        <v>41</v>
      </c>
      <c r="V19" t="s">
        <v>290</v>
      </c>
      <c r="W19" t="s">
        <v>291</v>
      </c>
      <c r="X19" t="s">
        <v>124</v>
      </c>
      <c r="Y19" t="s">
        <v>241</v>
      </c>
      <c r="Z19" t="s">
        <v>280</v>
      </c>
      <c r="AA19" t="s">
        <v>281</v>
      </c>
      <c r="AB19" t="s">
        <v>242</v>
      </c>
      <c r="AC19" t="s">
        <v>307</v>
      </c>
    </row>
    <row r="20" spans="1:29" x14ac:dyDescent="0.25">
      <c r="A20" t="s">
        <v>691</v>
      </c>
      <c r="B20" t="s">
        <v>308</v>
      </c>
      <c r="C20" s="6" t="s">
        <v>796</v>
      </c>
      <c r="D20">
        <v>2</v>
      </c>
      <c r="E20">
        <v>16</v>
      </c>
      <c r="F20" t="s">
        <v>65</v>
      </c>
      <c r="G20" t="s">
        <v>7</v>
      </c>
      <c r="H20" t="s">
        <v>9</v>
      </c>
      <c r="I20" t="s">
        <v>62</v>
      </c>
      <c r="J20" t="s">
        <v>68</v>
      </c>
      <c r="K20" t="s">
        <v>69</v>
      </c>
      <c r="L20" t="s">
        <v>69</v>
      </c>
      <c r="M20" t="s">
        <v>9</v>
      </c>
      <c r="N20" t="s">
        <v>22</v>
      </c>
      <c r="O20" t="s">
        <v>310</v>
      </c>
      <c r="P20" t="s">
        <v>234</v>
      </c>
      <c r="Q20" t="s">
        <v>123</v>
      </c>
      <c r="R20" t="s">
        <v>37</v>
      </c>
      <c r="S20" t="s">
        <v>38</v>
      </c>
      <c r="T20" t="s">
        <v>279</v>
      </c>
      <c r="U20" t="s">
        <v>41</v>
      </c>
      <c r="V20" t="s">
        <v>245</v>
      </c>
      <c r="W20" t="s">
        <v>285</v>
      </c>
      <c r="X20" t="s">
        <v>131</v>
      </c>
      <c r="Y20" t="s">
        <v>247</v>
      </c>
      <c r="Z20" t="s">
        <v>311</v>
      </c>
      <c r="AA20" t="s">
        <v>69</v>
      </c>
      <c r="AB20" t="s">
        <v>242</v>
      </c>
      <c r="AC20" t="s">
        <v>312</v>
      </c>
    </row>
    <row r="21" spans="1:29" x14ac:dyDescent="0.25">
      <c r="A21" t="s">
        <v>692</v>
      </c>
      <c r="B21" t="s">
        <v>313</v>
      </c>
      <c r="C21" s="6" t="s">
        <v>796</v>
      </c>
      <c r="D21">
        <v>2</v>
      </c>
      <c r="E21">
        <v>16</v>
      </c>
      <c r="F21" t="s">
        <v>65</v>
      </c>
      <c r="G21" t="s">
        <v>7</v>
      </c>
      <c r="H21" t="s">
        <v>9</v>
      </c>
      <c r="I21" t="s">
        <v>62</v>
      </c>
      <c r="J21" t="s">
        <v>68</v>
      </c>
      <c r="K21" t="s">
        <v>14</v>
      </c>
      <c r="L21" t="s">
        <v>20</v>
      </c>
      <c r="M21" t="s">
        <v>9</v>
      </c>
      <c r="N21" t="s">
        <v>22</v>
      </c>
      <c r="O21" t="s">
        <v>314</v>
      </c>
      <c r="P21" t="s">
        <v>234</v>
      </c>
      <c r="Q21" t="s">
        <v>123</v>
      </c>
      <c r="R21" t="s">
        <v>37</v>
      </c>
      <c r="S21" t="s">
        <v>38</v>
      </c>
      <c r="T21" t="s">
        <v>279</v>
      </c>
      <c r="U21" t="s">
        <v>41</v>
      </c>
      <c r="V21" t="s">
        <v>253</v>
      </c>
      <c r="W21" t="s">
        <v>315</v>
      </c>
      <c r="X21" t="s">
        <v>177</v>
      </c>
      <c r="Y21" t="s">
        <v>247</v>
      </c>
      <c r="Z21" t="s">
        <v>316</v>
      </c>
      <c r="AA21" t="s">
        <v>317</v>
      </c>
      <c r="AB21" t="s">
        <v>242</v>
      </c>
      <c r="AC21" t="s">
        <v>318</v>
      </c>
    </row>
    <row r="22" spans="1:29" x14ac:dyDescent="0.25">
      <c r="A22" t="s">
        <v>691</v>
      </c>
      <c r="B22" t="s">
        <v>308</v>
      </c>
      <c r="C22" s="6" t="s">
        <v>796</v>
      </c>
      <c r="D22">
        <v>2</v>
      </c>
      <c r="E22">
        <v>16</v>
      </c>
      <c r="F22" t="s">
        <v>65</v>
      </c>
      <c r="G22" t="s">
        <v>7</v>
      </c>
      <c r="H22" t="s">
        <v>9</v>
      </c>
      <c r="I22" t="s">
        <v>62</v>
      </c>
      <c r="J22" t="s">
        <v>68</v>
      </c>
      <c r="K22" t="s">
        <v>69</v>
      </c>
      <c r="L22" t="s">
        <v>69</v>
      </c>
      <c r="M22" t="s">
        <v>9</v>
      </c>
      <c r="N22" t="s">
        <v>22</v>
      </c>
      <c r="O22" t="s">
        <v>310</v>
      </c>
      <c r="P22" t="s">
        <v>319</v>
      </c>
      <c r="Q22" t="s">
        <v>123</v>
      </c>
      <c r="R22" t="s">
        <v>37</v>
      </c>
      <c r="S22" t="s">
        <v>38</v>
      </c>
      <c r="T22" t="s">
        <v>279</v>
      </c>
      <c r="U22" t="s">
        <v>41</v>
      </c>
      <c r="V22" t="s">
        <v>245</v>
      </c>
      <c r="W22" t="s">
        <v>285</v>
      </c>
      <c r="X22" t="s">
        <v>131</v>
      </c>
      <c r="Y22" t="s">
        <v>247</v>
      </c>
      <c r="Z22" t="s">
        <v>311</v>
      </c>
      <c r="AA22" t="s">
        <v>69</v>
      </c>
      <c r="AB22" t="s">
        <v>242</v>
      </c>
      <c r="AC22" t="s">
        <v>320</v>
      </c>
    </row>
    <row r="23" spans="1:29" x14ac:dyDescent="0.25">
      <c r="A23" s="5" t="s">
        <v>693</v>
      </c>
      <c r="B23" t="s">
        <v>321</v>
      </c>
      <c r="C23" s="6" t="s">
        <v>796</v>
      </c>
      <c r="D23">
        <v>2</v>
      </c>
      <c r="E23">
        <v>16</v>
      </c>
      <c r="F23" t="s">
        <v>88</v>
      </c>
      <c r="G23" t="s">
        <v>7</v>
      </c>
      <c r="H23" t="s">
        <v>9</v>
      </c>
      <c r="I23" t="s">
        <v>62</v>
      </c>
      <c r="J23" t="s">
        <v>68</v>
      </c>
      <c r="K23" t="s">
        <v>69</v>
      </c>
      <c r="L23" t="s">
        <v>69</v>
      </c>
      <c r="M23" t="s">
        <v>9</v>
      </c>
      <c r="N23" t="s">
        <v>22</v>
      </c>
      <c r="O23" t="s">
        <v>310</v>
      </c>
      <c r="P23" t="s">
        <v>234</v>
      </c>
      <c r="Q23" t="s">
        <v>123</v>
      </c>
      <c r="R23" t="s">
        <v>37</v>
      </c>
      <c r="S23" t="s">
        <v>38</v>
      </c>
      <c r="T23" t="s">
        <v>279</v>
      </c>
      <c r="U23" t="s">
        <v>41</v>
      </c>
      <c r="V23" t="s">
        <v>253</v>
      </c>
      <c r="W23" t="s">
        <v>285</v>
      </c>
      <c r="X23" t="s">
        <v>131</v>
      </c>
      <c r="Y23" t="s">
        <v>247</v>
      </c>
      <c r="Z23" t="s">
        <v>311</v>
      </c>
      <c r="AA23" t="s">
        <v>69</v>
      </c>
      <c r="AB23" t="s">
        <v>242</v>
      </c>
      <c r="AC23" t="s">
        <v>323</v>
      </c>
    </row>
    <row r="24" spans="1:29" x14ac:dyDescent="0.25">
      <c r="A24" s="5" t="s">
        <v>694</v>
      </c>
      <c r="B24" t="s">
        <v>325</v>
      </c>
      <c r="C24" s="6" t="s">
        <v>796</v>
      </c>
      <c r="D24">
        <v>2</v>
      </c>
      <c r="E24">
        <v>16</v>
      </c>
      <c r="F24" t="s">
        <v>88</v>
      </c>
      <c r="G24" t="s">
        <v>7</v>
      </c>
      <c r="H24" t="s">
        <v>9</v>
      </c>
      <c r="I24" t="s">
        <v>62</v>
      </c>
      <c r="J24" t="s">
        <v>68</v>
      </c>
      <c r="K24" t="s">
        <v>14</v>
      </c>
      <c r="L24" t="s">
        <v>20</v>
      </c>
      <c r="M24" t="s">
        <v>9</v>
      </c>
      <c r="N24" t="s">
        <v>22</v>
      </c>
      <c r="O24" t="s">
        <v>314</v>
      </c>
      <c r="P24" t="s">
        <v>234</v>
      </c>
      <c r="Q24" t="s">
        <v>123</v>
      </c>
      <c r="R24" t="s">
        <v>37</v>
      </c>
      <c r="S24" t="s">
        <v>38</v>
      </c>
      <c r="T24" t="s">
        <v>279</v>
      </c>
      <c r="U24" t="s">
        <v>41</v>
      </c>
      <c r="V24" t="s">
        <v>253</v>
      </c>
      <c r="W24" t="s">
        <v>176</v>
      </c>
      <c r="X24" t="s">
        <v>177</v>
      </c>
      <c r="Y24" t="s">
        <v>247</v>
      </c>
      <c r="Z24" t="s">
        <v>316</v>
      </c>
      <c r="AA24" t="s">
        <v>317</v>
      </c>
      <c r="AB24" t="s">
        <v>242</v>
      </c>
      <c r="AC24" t="s">
        <v>324</v>
      </c>
    </row>
    <row r="25" spans="1:29" x14ac:dyDescent="0.25">
      <c r="A25" t="s">
        <v>695</v>
      </c>
      <c r="B25" t="s">
        <v>326</v>
      </c>
      <c r="C25" s="6" t="s">
        <v>796</v>
      </c>
      <c r="D25">
        <v>2</v>
      </c>
      <c r="E25">
        <v>18</v>
      </c>
      <c r="F25" t="s">
        <v>65</v>
      </c>
      <c r="G25" t="s">
        <v>7</v>
      </c>
      <c r="H25" t="s">
        <v>9</v>
      </c>
      <c r="I25" t="s">
        <v>62</v>
      </c>
      <c r="J25" t="s">
        <v>68</v>
      </c>
      <c r="K25" t="s">
        <v>14</v>
      </c>
      <c r="L25" t="s">
        <v>20</v>
      </c>
      <c r="M25" t="s">
        <v>9</v>
      </c>
      <c r="N25" t="s">
        <v>22</v>
      </c>
      <c r="O25" t="s">
        <v>327</v>
      </c>
      <c r="P25" t="s">
        <v>234</v>
      </c>
      <c r="Q25" t="s">
        <v>123</v>
      </c>
      <c r="R25" t="s">
        <v>72</v>
      </c>
      <c r="S25" t="s">
        <v>38</v>
      </c>
      <c r="T25" t="s">
        <v>279</v>
      </c>
      <c r="U25" t="s">
        <v>41</v>
      </c>
      <c r="V25" t="s">
        <v>328</v>
      </c>
      <c r="W25" t="s">
        <v>329</v>
      </c>
      <c r="X25" t="s">
        <v>157</v>
      </c>
      <c r="Y25" t="s">
        <v>260</v>
      </c>
      <c r="Z25" t="s">
        <v>330</v>
      </c>
      <c r="AA25" t="s">
        <v>331</v>
      </c>
      <c r="AB25" t="s">
        <v>242</v>
      </c>
      <c r="AC25" t="s">
        <v>341</v>
      </c>
    </row>
    <row r="26" spans="1:29" x14ac:dyDescent="0.25">
      <c r="A26" s="5" t="s">
        <v>696</v>
      </c>
      <c r="B26" t="s">
        <v>333</v>
      </c>
      <c r="C26" s="6" t="s">
        <v>796</v>
      </c>
      <c r="D26">
        <v>2</v>
      </c>
      <c r="E26">
        <v>18</v>
      </c>
      <c r="F26" t="s">
        <v>105</v>
      </c>
      <c r="G26" t="s">
        <v>7</v>
      </c>
      <c r="H26" t="s">
        <v>9</v>
      </c>
      <c r="I26" t="s">
        <v>62</v>
      </c>
      <c r="J26" t="s">
        <v>68</v>
      </c>
      <c r="K26" t="s">
        <v>14</v>
      </c>
      <c r="L26" t="s">
        <v>20</v>
      </c>
      <c r="M26" t="s">
        <v>9</v>
      </c>
      <c r="N26" t="s">
        <v>22</v>
      </c>
      <c r="O26" t="s">
        <v>327</v>
      </c>
      <c r="P26" t="s">
        <v>234</v>
      </c>
      <c r="Q26" t="s">
        <v>123</v>
      </c>
      <c r="R26" t="s">
        <v>72</v>
      </c>
      <c r="S26" t="s">
        <v>38</v>
      </c>
      <c r="T26" t="s">
        <v>279</v>
      </c>
      <c r="U26" t="s">
        <v>41</v>
      </c>
      <c r="V26" t="s">
        <v>328</v>
      </c>
      <c r="W26" t="s">
        <v>329</v>
      </c>
      <c r="X26" t="s">
        <v>157</v>
      </c>
      <c r="Y26" t="s">
        <v>260</v>
      </c>
      <c r="Z26" t="s">
        <v>330</v>
      </c>
      <c r="AA26" t="s">
        <v>331</v>
      </c>
      <c r="AB26" t="s">
        <v>332</v>
      </c>
      <c r="AC26" t="s">
        <v>340</v>
      </c>
    </row>
    <row r="27" spans="1:29" x14ac:dyDescent="0.25">
      <c r="A27" t="s">
        <v>697</v>
      </c>
      <c r="B27" t="s">
        <v>334</v>
      </c>
      <c r="C27" s="6" t="s">
        <v>796</v>
      </c>
      <c r="D27">
        <v>2</v>
      </c>
      <c r="E27">
        <v>18</v>
      </c>
      <c r="F27" t="s">
        <v>65</v>
      </c>
      <c r="G27" t="s">
        <v>7</v>
      </c>
      <c r="H27" t="s">
        <v>9</v>
      </c>
      <c r="I27" t="s">
        <v>62</v>
      </c>
      <c r="J27" t="s">
        <v>68</v>
      </c>
      <c r="K27" t="s">
        <v>69</v>
      </c>
      <c r="L27" t="s">
        <v>69</v>
      </c>
      <c r="M27" t="s">
        <v>9</v>
      </c>
      <c r="N27" t="s">
        <v>22</v>
      </c>
      <c r="O27" t="s">
        <v>335</v>
      </c>
      <c r="P27" t="s">
        <v>234</v>
      </c>
      <c r="Q27" t="s">
        <v>123</v>
      </c>
      <c r="R27" t="s">
        <v>72</v>
      </c>
      <c r="S27" t="s">
        <v>38</v>
      </c>
      <c r="T27" t="s">
        <v>279</v>
      </c>
      <c r="U27" t="s">
        <v>41</v>
      </c>
      <c r="V27" t="s">
        <v>198</v>
      </c>
      <c r="W27" t="s">
        <v>329</v>
      </c>
      <c r="X27" t="s">
        <v>55</v>
      </c>
      <c r="Y27" t="s">
        <v>260</v>
      </c>
      <c r="Z27" t="s">
        <v>336</v>
      </c>
      <c r="AA27" t="s">
        <v>69</v>
      </c>
      <c r="AB27" t="s">
        <v>242</v>
      </c>
      <c r="AC27" t="s">
        <v>339</v>
      </c>
    </row>
    <row r="28" spans="1:29" x14ac:dyDescent="0.25">
      <c r="A28" s="5" t="s">
        <v>698</v>
      </c>
      <c r="B28" t="s">
        <v>322</v>
      </c>
      <c r="C28" s="6" t="s">
        <v>796</v>
      </c>
      <c r="D28">
        <v>2</v>
      </c>
      <c r="E28">
        <v>18</v>
      </c>
      <c r="F28" t="s">
        <v>105</v>
      </c>
      <c r="G28" t="s">
        <v>7</v>
      </c>
      <c r="H28" t="s">
        <v>9</v>
      </c>
      <c r="I28" t="s">
        <v>62</v>
      </c>
      <c r="J28" t="s">
        <v>68</v>
      </c>
      <c r="K28" t="s">
        <v>69</v>
      </c>
      <c r="L28" t="s">
        <v>69</v>
      </c>
      <c r="M28" t="s">
        <v>9</v>
      </c>
      <c r="N28" t="s">
        <v>22</v>
      </c>
      <c r="O28" t="s">
        <v>51</v>
      </c>
      <c r="P28" t="s">
        <v>234</v>
      </c>
      <c r="Q28" t="s">
        <v>123</v>
      </c>
      <c r="R28" t="s">
        <v>72</v>
      </c>
      <c r="S28" t="s">
        <v>38</v>
      </c>
      <c r="T28" t="s">
        <v>279</v>
      </c>
      <c r="U28" t="s">
        <v>41</v>
      </c>
      <c r="V28" t="s">
        <v>328</v>
      </c>
      <c r="W28" t="s">
        <v>337</v>
      </c>
      <c r="X28" t="s">
        <v>338</v>
      </c>
      <c r="Y28" t="s">
        <v>260</v>
      </c>
      <c r="Z28" t="s">
        <v>336</v>
      </c>
      <c r="AA28" t="s">
        <v>69</v>
      </c>
      <c r="AB28" t="s">
        <v>332</v>
      </c>
      <c r="AC28" t="s">
        <v>342</v>
      </c>
    </row>
    <row r="29" spans="1:29" x14ac:dyDescent="0.25">
      <c r="A29" t="s">
        <v>699</v>
      </c>
      <c r="B29" t="s">
        <v>343</v>
      </c>
      <c r="C29" s="6" t="s">
        <v>796</v>
      </c>
      <c r="D29">
        <v>4</v>
      </c>
      <c r="E29">
        <v>18</v>
      </c>
      <c r="F29" t="s">
        <v>65</v>
      </c>
      <c r="G29" t="s">
        <v>7</v>
      </c>
      <c r="H29" t="s">
        <v>9</v>
      </c>
      <c r="I29" t="s">
        <v>62</v>
      </c>
      <c r="J29" t="s">
        <v>344</v>
      </c>
      <c r="K29" t="s">
        <v>69</v>
      </c>
      <c r="L29" t="s">
        <v>69</v>
      </c>
      <c r="M29" t="s">
        <v>9</v>
      </c>
      <c r="N29" t="s">
        <v>22</v>
      </c>
      <c r="O29" t="s">
        <v>174</v>
      </c>
      <c r="P29" t="s">
        <v>234</v>
      </c>
      <c r="Q29" t="s">
        <v>123</v>
      </c>
      <c r="R29" t="s">
        <v>72</v>
      </c>
      <c r="S29" t="s">
        <v>38</v>
      </c>
      <c r="T29" t="s">
        <v>279</v>
      </c>
      <c r="U29" t="s">
        <v>41</v>
      </c>
      <c r="V29" t="s">
        <v>83</v>
      </c>
      <c r="W29" t="s">
        <v>176</v>
      </c>
      <c r="X29" t="s">
        <v>198</v>
      </c>
      <c r="Y29" t="s">
        <v>260</v>
      </c>
      <c r="Z29" t="s">
        <v>336</v>
      </c>
      <c r="AA29" t="s">
        <v>69</v>
      </c>
      <c r="AB29" t="s">
        <v>242</v>
      </c>
      <c r="AC29" t="s">
        <v>345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2FC72-17DF-46E4-86DF-8117D182185D}">
  <dimension ref="A1:I38"/>
  <sheetViews>
    <sheetView topLeftCell="A12" workbookViewId="0">
      <selection activeCell="B39" sqref="B39"/>
    </sheetView>
  </sheetViews>
  <sheetFormatPr defaultRowHeight="15" x14ac:dyDescent="0.25"/>
  <cols>
    <col min="1" max="1" width="38" bestFit="1" customWidth="1"/>
  </cols>
  <sheetData>
    <row r="1" spans="1:9" x14ac:dyDescent="0.25">
      <c r="A1" s="8"/>
      <c r="B1" s="8"/>
      <c r="C1" s="8"/>
      <c r="D1" s="8"/>
      <c r="E1" s="8"/>
      <c r="F1" s="8"/>
    </row>
    <row r="2" spans="1:9" x14ac:dyDescent="0.25">
      <c r="A2" s="8"/>
      <c r="B2" s="8"/>
      <c r="C2" s="8"/>
      <c r="D2" s="8"/>
      <c r="E2" s="8"/>
      <c r="F2" s="8"/>
    </row>
    <row r="3" spans="1:9" x14ac:dyDescent="0.25">
      <c r="A3" s="8"/>
      <c r="B3" s="8"/>
      <c r="C3" s="8"/>
      <c r="D3" s="8"/>
      <c r="E3" s="8"/>
      <c r="F3" s="8"/>
    </row>
    <row r="4" spans="1:9" x14ac:dyDescent="0.25">
      <c r="A4" s="8"/>
      <c r="B4" s="8"/>
      <c r="C4" s="8"/>
      <c r="D4" s="8"/>
      <c r="E4" s="8"/>
      <c r="F4" s="8"/>
    </row>
    <row r="5" spans="1:9" x14ac:dyDescent="0.25">
      <c r="A5" s="8"/>
      <c r="B5" s="8"/>
      <c r="C5" s="8"/>
      <c r="D5" s="8"/>
      <c r="E5" s="8"/>
      <c r="F5" s="8"/>
    </row>
    <row r="6" spans="1:9" x14ac:dyDescent="0.25">
      <c r="A6" s="8"/>
      <c r="B6" s="8"/>
      <c r="C6" s="8"/>
      <c r="D6" s="8"/>
      <c r="E6" s="8"/>
      <c r="F6" s="8"/>
    </row>
    <row r="7" spans="1:9" ht="14.25" customHeight="1" x14ac:dyDescent="0.25">
      <c r="A7" s="10" t="s">
        <v>680</v>
      </c>
      <c r="B7" s="10"/>
      <c r="C7" s="10"/>
      <c r="E7" s="8"/>
      <c r="F7" s="8"/>
      <c r="G7" s="8"/>
      <c r="H7" s="8"/>
      <c r="I7" s="8"/>
    </row>
    <row r="8" spans="1:9" ht="14.25" customHeight="1" x14ac:dyDescent="0.25">
      <c r="A8" s="10"/>
      <c r="B8" s="10"/>
      <c r="C8" s="10"/>
      <c r="E8" s="8"/>
      <c r="F8" s="8"/>
      <c r="G8" s="8"/>
      <c r="H8" s="8"/>
      <c r="I8" s="8"/>
    </row>
    <row r="9" spans="1:9" x14ac:dyDescent="0.25">
      <c r="A9" t="s">
        <v>736</v>
      </c>
      <c r="B9" t="str">
        <f>VLOOKUP($A$7,'Fire Alarm'!$1:$1048576,2,FALSE)</f>
        <v>2 Cond. 14 AWG Solid Shielded FPLR</v>
      </c>
    </row>
    <row r="10" spans="1:9" x14ac:dyDescent="0.25">
      <c r="A10" t="s">
        <v>741</v>
      </c>
      <c r="B10" t="str">
        <f>VLOOKUP($A$7,'Fire Alarm'!$1:$1048576,28,FALSE)</f>
        <v>Fire Alarm, Initiating Devices, Notification Devices, Div. 28 05 13.23</v>
      </c>
    </row>
    <row r="11" spans="1:9" x14ac:dyDescent="0.25">
      <c r="A11" s="7" t="s">
        <v>739</v>
      </c>
      <c r="B11" s="7"/>
      <c r="C11" s="7"/>
      <c r="D11" s="7"/>
      <c r="E11" s="7"/>
      <c r="F11" s="7"/>
    </row>
    <row r="12" spans="1:9" x14ac:dyDescent="0.25">
      <c r="A12" t="s">
        <v>727</v>
      </c>
      <c r="B12">
        <f>VLOOKUP($A$7,'Fire Alarm'!$1:$1048576,4,FALSE)</f>
        <v>2</v>
      </c>
    </row>
    <row r="13" spans="1:9" x14ac:dyDescent="0.25">
      <c r="A13" t="s">
        <v>728</v>
      </c>
      <c r="B13">
        <f>VLOOKUP($A$7,'Fire Alarm'!$1:$1048576,5,FALSE)</f>
        <v>14</v>
      </c>
    </row>
    <row r="14" spans="1:9" x14ac:dyDescent="0.25">
      <c r="A14" t="s">
        <v>4</v>
      </c>
      <c r="B14" t="str">
        <f>VLOOKUP($A$7,'Fire Alarm'!$1:$1048576,6,FALSE)</f>
        <v>Solid</v>
      </c>
    </row>
    <row r="15" spans="1:9" x14ac:dyDescent="0.25">
      <c r="A15" t="s">
        <v>729</v>
      </c>
      <c r="B15" t="str">
        <f>VLOOKUP($A$7,'Fire Alarm'!$1:$1048576,7,FALSE)</f>
        <v>Bare</v>
      </c>
    </row>
    <row r="16" spans="1:9" x14ac:dyDescent="0.25">
      <c r="A16" t="s">
        <v>730</v>
      </c>
      <c r="B16" t="str">
        <f>VLOOKUP($A$7,'Fire Alarm'!$1:$1048576,25,FALSE)</f>
        <v>2.6 Ohms/1000 ft.</v>
      </c>
    </row>
    <row r="17" spans="1:6" x14ac:dyDescent="0.25">
      <c r="A17" t="s">
        <v>731</v>
      </c>
      <c r="B17" t="str">
        <f>VLOOKUP($A$7,'Fire Alarm'!$1:$1048576,8,FALSE)</f>
        <v>Polypropylene - PP</v>
      </c>
    </row>
    <row r="18" spans="1:6" x14ac:dyDescent="0.25">
      <c r="A18" t="s">
        <v>10</v>
      </c>
      <c r="B18" t="str">
        <f>VLOOKUP($A$7,'Fire Alarm'!$1:$1048576,9,FALSE)</f>
        <v>0.015 in.</v>
      </c>
    </row>
    <row r="19" spans="1:6" x14ac:dyDescent="0.25">
      <c r="A19" t="s">
        <v>732</v>
      </c>
      <c r="B19" t="str">
        <f>VLOOKUP($A$7,'Fire Alarm'!$1:$1048576,10,FALSE)</f>
        <v>BK, RD</v>
      </c>
    </row>
    <row r="20" spans="1:6" x14ac:dyDescent="0.25">
      <c r="A20" s="7" t="s">
        <v>740</v>
      </c>
      <c r="B20" s="7"/>
      <c r="C20" s="7"/>
      <c r="D20" s="7"/>
      <c r="E20" s="7"/>
      <c r="F20" s="7"/>
    </row>
    <row r="21" spans="1:6" x14ac:dyDescent="0.25">
      <c r="A21" t="s">
        <v>13</v>
      </c>
      <c r="B21" t="str">
        <f>VLOOKUP($A$7,'Fire Alarm'!$1:$1048576,11,FALSE)</f>
        <v>Overall 100% AL Foil</v>
      </c>
    </row>
    <row r="22" spans="1:6" x14ac:dyDescent="0.25">
      <c r="A22" t="s">
        <v>733</v>
      </c>
      <c r="B22" t="str">
        <f>VLOOKUP($A$7,'Fire Alarm'!$1:$1048576,12,FALSE)</f>
        <v>Tinned Copper</v>
      </c>
    </row>
    <row r="23" spans="1:6" x14ac:dyDescent="0.25">
      <c r="A23" t="s">
        <v>737</v>
      </c>
      <c r="B23" t="str">
        <f>VLOOKUP($A$7,'Fire Alarm'!$1:$1048576,26,FALSE)</f>
        <v>30 pf/ft</v>
      </c>
    </row>
    <row r="24" spans="1:6" x14ac:dyDescent="0.25">
      <c r="A24" t="s">
        <v>738</v>
      </c>
      <c r="B24" t="str">
        <f>VLOOKUP($A$7,'Fire Alarm'!$1:$1048576,27,FALSE)</f>
        <v>54 pf/ft</v>
      </c>
    </row>
    <row r="25" spans="1:6" x14ac:dyDescent="0.25">
      <c r="A25" s="7" t="s">
        <v>642</v>
      </c>
      <c r="B25" s="7"/>
      <c r="C25" s="7"/>
      <c r="D25" s="7"/>
      <c r="E25" s="7"/>
      <c r="F25" s="7"/>
    </row>
    <row r="26" spans="1:6" x14ac:dyDescent="0.25">
      <c r="A26" t="s">
        <v>17</v>
      </c>
      <c r="B26" t="str">
        <f>VLOOKUP($A$7,'Fire Alarm'!$1:$1048576,13,FALSE)</f>
        <v>PVC</v>
      </c>
    </row>
    <row r="27" spans="1:6" x14ac:dyDescent="0.25">
      <c r="A27" t="s">
        <v>18</v>
      </c>
      <c r="B27" t="str">
        <f>VLOOKUP($A$7,'Fire Alarm'!$1:$1048576,14,FALSE)</f>
        <v>0.030 in.</v>
      </c>
    </row>
    <row r="28" spans="1:6" x14ac:dyDescent="0.25">
      <c r="A28" s="7" t="s">
        <v>643</v>
      </c>
      <c r="B28" s="7"/>
      <c r="C28" s="7"/>
      <c r="D28" s="7"/>
      <c r="E28" s="7"/>
      <c r="F28" s="7"/>
    </row>
    <row r="29" spans="1:6" x14ac:dyDescent="0.25">
      <c r="A29" t="s">
        <v>734</v>
      </c>
      <c r="B29" t="str">
        <f>VLOOKUP($A$7,'Fire Alarm'!$1:$1048576,15,FALSE)</f>
        <v>0.281 in.</v>
      </c>
    </row>
    <row r="30" spans="1:6" x14ac:dyDescent="0.25">
      <c r="A30" t="s">
        <v>735</v>
      </c>
      <c r="B30" t="str">
        <f>VLOOKUP($A$7,'Fire Alarm'!$1:$1048576,16,FALSE)</f>
        <v>RD</v>
      </c>
    </row>
    <row r="31" spans="1:6" x14ac:dyDescent="0.25">
      <c r="A31" t="s">
        <v>28</v>
      </c>
      <c r="B31" t="str">
        <f>VLOOKUP($A$7,'Fire Alarm'!$1:$1048576,17,FALSE)</f>
        <v>300 V</v>
      </c>
    </row>
    <row r="32" spans="1:6" x14ac:dyDescent="0.25">
      <c r="A32" t="s">
        <v>29</v>
      </c>
      <c r="B32" t="str">
        <f>VLOOKUP($A$7,'Fire Alarm'!$1:$1048576,18,FALSE)</f>
        <v>`-20 to 60C</v>
      </c>
    </row>
    <row r="33" spans="1:2" x14ac:dyDescent="0.25">
      <c r="A33" t="s">
        <v>30</v>
      </c>
      <c r="B33" t="str">
        <f>VLOOKUP($A$7,'Fire Alarm'!$1:$1048576,19,FALSE)</f>
        <v>UL 1666 Vertical Shaft</v>
      </c>
    </row>
    <row r="34" spans="1:2" x14ac:dyDescent="0.25">
      <c r="A34" t="s">
        <v>490</v>
      </c>
      <c r="B34" t="str">
        <f>VLOOKUP($A$7,'Fire Alarm'!$1:$1048576,20,FALSE)</f>
        <v>FPLR</v>
      </c>
    </row>
    <row r="35" spans="1:2" x14ac:dyDescent="0.25">
      <c r="A35" t="s">
        <v>40</v>
      </c>
      <c r="B35" t="str">
        <f>VLOOKUP($A$7,'Fire Alarm'!$1:$1048576,21,FALSE)</f>
        <v>Yes</v>
      </c>
    </row>
    <row r="36" spans="1:2" x14ac:dyDescent="0.25">
      <c r="A36" t="s">
        <v>31</v>
      </c>
      <c r="B36" t="str">
        <f>VLOOKUP($A$7,'Fire Alarm'!$1:$1048576,22,FALSE)</f>
        <v>99 lbs</v>
      </c>
    </row>
    <row r="37" spans="1:2" x14ac:dyDescent="0.25">
      <c r="A37" t="s">
        <v>32</v>
      </c>
      <c r="B37" t="str">
        <f>VLOOKUP($A$7,'Fire Alarm'!$1:$1048576,23,FALSE)</f>
        <v>2.529 in.</v>
      </c>
    </row>
    <row r="38" spans="1:2" x14ac:dyDescent="0.25">
      <c r="A38" t="s">
        <v>33</v>
      </c>
      <c r="B38" t="str">
        <f>VLOOKUP($A$7,'Fire Alarm'!$1:$1048576,24,FALSE)</f>
        <v>47 lbs</v>
      </c>
    </row>
  </sheetData>
  <mergeCells count="8">
    <mergeCell ref="A25:F25"/>
    <mergeCell ref="A28:F28"/>
    <mergeCell ref="A1:F6"/>
    <mergeCell ref="A7:C8"/>
    <mergeCell ref="E7:I7"/>
    <mergeCell ref="E8:I8"/>
    <mergeCell ref="A11:F11"/>
    <mergeCell ref="A20:F2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5BEB6-F11A-4F6B-BC26-A3D2E18E15F2}">
  <sheetPr>
    <tabColor theme="4"/>
  </sheetPr>
  <dimension ref="A1:AC26"/>
  <sheetViews>
    <sheetView workbookViewId="0">
      <pane xSplit="1" topLeftCell="J1" activePane="topRight" state="frozen"/>
      <selection pane="topRight" activeCell="O1" sqref="O1"/>
    </sheetView>
  </sheetViews>
  <sheetFormatPr defaultRowHeight="15" x14ac:dyDescent="0.25"/>
  <cols>
    <col min="1" max="1" width="10.85546875" bestFit="1" customWidth="1"/>
    <col min="2" max="2" width="33.28515625" bestFit="1" customWidth="1"/>
    <col min="3" max="3" width="29.5703125" customWidth="1"/>
    <col min="4" max="4" width="12" bestFit="1" customWidth="1"/>
    <col min="5" max="6" width="8.28515625" bestFit="1" customWidth="1"/>
    <col min="7" max="7" width="10.5703125" bestFit="1" customWidth="1"/>
    <col min="8" max="8" width="9" bestFit="1" customWidth="1"/>
    <col min="9" max="9" width="16.42578125" bestFit="1" customWidth="1"/>
    <col min="10" max="10" width="19.42578125" bestFit="1" customWidth="1"/>
    <col min="11" max="11" width="29.5703125" bestFit="1" customWidth="1"/>
    <col min="12" max="12" width="13.5703125" bestFit="1" customWidth="1"/>
    <col min="13" max="13" width="14.28515625" bestFit="1" customWidth="1"/>
    <col min="14" max="14" width="13.5703125" bestFit="1" customWidth="1"/>
    <col min="15" max="15" width="16" bestFit="1" customWidth="1"/>
    <col min="16" max="16" width="10.85546875" bestFit="1" customWidth="1"/>
    <col min="17" max="17" width="12.28515625" bestFit="1" customWidth="1"/>
    <col min="18" max="18" width="19.28515625" bestFit="1" customWidth="1"/>
    <col min="19" max="19" width="9.140625" bestFit="1" customWidth="1"/>
    <col min="20" max="20" width="11.85546875" bestFit="1" customWidth="1"/>
    <col min="21" max="21" width="13.42578125" bestFit="1" customWidth="1"/>
    <col min="22" max="22" width="14.140625" bestFit="1" customWidth="1"/>
    <col min="23" max="23" width="14.28515625" bestFit="1" customWidth="1"/>
    <col min="24" max="24" width="11.28515625" bestFit="1" customWidth="1"/>
    <col min="25" max="25" width="16.42578125" bestFit="1" customWidth="1"/>
    <col min="27" max="27" width="21.5703125" bestFit="1" customWidth="1"/>
    <col min="28" max="28" width="47.28515625" bestFit="1" customWidth="1"/>
    <col min="29" max="29" width="104" bestFit="1" customWidth="1"/>
  </cols>
  <sheetData>
    <row r="1" spans="1:29" x14ac:dyDescent="0.25">
      <c r="A1" t="s">
        <v>0</v>
      </c>
      <c r="B1" t="s">
        <v>1</v>
      </c>
      <c r="C1" t="s">
        <v>790</v>
      </c>
      <c r="D1" t="s">
        <v>2</v>
      </c>
      <c r="E1" t="s">
        <v>3</v>
      </c>
      <c r="F1" t="s">
        <v>4</v>
      </c>
      <c r="G1" t="s">
        <v>6</v>
      </c>
      <c r="H1" t="s">
        <v>8</v>
      </c>
      <c r="I1" t="s">
        <v>10</v>
      </c>
      <c r="J1" t="s">
        <v>12</v>
      </c>
      <c r="K1" t="s">
        <v>13</v>
      </c>
      <c r="L1" t="s">
        <v>15</v>
      </c>
      <c r="M1" t="s">
        <v>17</v>
      </c>
      <c r="N1" t="s">
        <v>18</v>
      </c>
      <c r="O1" t="s">
        <v>19</v>
      </c>
      <c r="P1" t="s">
        <v>294</v>
      </c>
      <c r="Q1" t="s">
        <v>28</v>
      </c>
      <c r="R1" t="s">
        <v>29</v>
      </c>
      <c r="S1" t="s">
        <v>30</v>
      </c>
      <c r="T1" t="s">
        <v>490</v>
      </c>
      <c r="U1" t="s">
        <v>40</v>
      </c>
      <c r="V1" t="s">
        <v>31</v>
      </c>
      <c r="W1" t="s">
        <v>32</v>
      </c>
      <c r="X1" t="s">
        <v>33</v>
      </c>
      <c r="Y1" t="s">
        <v>34</v>
      </c>
      <c r="Z1" t="s">
        <v>35</v>
      </c>
      <c r="AA1" t="s">
        <v>36</v>
      </c>
      <c r="AB1" t="s">
        <v>25</v>
      </c>
      <c r="AC1" t="s">
        <v>27</v>
      </c>
    </row>
    <row r="2" spans="1:29" x14ac:dyDescent="0.25">
      <c r="A2" t="s">
        <v>700</v>
      </c>
      <c r="B2" t="s">
        <v>348</v>
      </c>
      <c r="C2" s="6" t="s">
        <v>805</v>
      </c>
      <c r="D2">
        <v>2</v>
      </c>
      <c r="E2">
        <v>18</v>
      </c>
      <c r="F2" t="s">
        <v>105</v>
      </c>
      <c r="G2" t="s">
        <v>7</v>
      </c>
      <c r="H2" t="s">
        <v>367</v>
      </c>
      <c r="I2" t="s">
        <v>368</v>
      </c>
      <c r="J2" t="s">
        <v>68</v>
      </c>
      <c r="K2" t="s">
        <v>364</v>
      </c>
      <c r="L2" t="s">
        <v>69</v>
      </c>
      <c r="M2" t="s">
        <v>372</v>
      </c>
      <c r="N2" t="s">
        <v>369</v>
      </c>
      <c r="O2" t="s">
        <v>419</v>
      </c>
      <c r="P2" t="s">
        <v>24</v>
      </c>
      <c r="Q2" t="s">
        <v>123</v>
      </c>
      <c r="R2" t="s">
        <v>375</v>
      </c>
      <c r="S2" t="s">
        <v>376</v>
      </c>
      <c r="T2" t="s">
        <v>377</v>
      </c>
      <c r="U2" t="s">
        <v>41</v>
      </c>
      <c r="V2" t="s">
        <v>76</v>
      </c>
      <c r="W2" t="s">
        <v>420</v>
      </c>
      <c r="X2" t="s">
        <v>124</v>
      </c>
      <c r="Y2" t="s">
        <v>164</v>
      </c>
      <c r="Z2" t="s">
        <v>265</v>
      </c>
      <c r="AA2" t="s">
        <v>69</v>
      </c>
      <c r="AB2" s="1" t="s">
        <v>470</v>
      </c>
      <c r="AC2" t="s">
        <v>392</v>
      </c>
    </row>
    <row r="3" spans="1:29" x14ac:dyDescent="0.25">
      <c r="A3" t="s">
        <v>701</v>
      </c>
      <c r="B3" t="s">
        <v>349</v>
      </c>
      <c r="C3" s="6" t="s">
        <v>805</v>
      </c>
      <c r="D3">
        <v>2</v>
      </c>
      <c r="E3">
        <v>16</v>
      </c>
      <c r="F3" t="s">
        <v>88</v>
      </c>
      <c r="G3" t="s">
        <v>7</v>
      </c>
      <c r="H3" t="s">
        <v>367</v>
      </c>
      <c r="I3" t="s">
        <v>368</v>
      </c>
      <c r="J3" t="s">
        <v>68</v>
      </c>
      <c r="K3" t="s">
        <v>364</v>
      </c>
      <c r="L3" t="s">
        <v>69</v>
      </c>
      <c r="M3" t="s">
        <v>372</v>
      </c>
      <c r="N3" t="s">
        <v>369</v>
      </c>
      <c r="O3" t="s">
        <v>416</v>
      </c>
      <c r="P3" t="s">
        <v>24</v>
      </c>
      <c r="Q3" t="s">
        <v>123</v>
      </c>
      <c r="R3" t="s">
        <v>375</v>
      </c>
      <c r="S3" t="s">
        <v>376</v>
      </c>
      <c r="T3" t="s">
        <v>377</v>
      </c>
      <c r="U3" t="s">
        <v>41</v>
      </c>
      <c r="V3" t="s">
        <v>272</v>
      </c>
      <c r="W3" t="s">
        <v>417</v>
      </c>
      <c r="X3" t="s">
        <v>418</v>
      </c>
      <c r="Y3" t="s">
        <v>93</v>
      </c>
      <c r="Z3" t="s">
        <v>383</v>
      </c>
      <c r="AA3" t="s">
        <v>69</v>
      </c>
      <c r="AB3" s="1" t="s">
        <v>470</v>
      </c>
      <c r="AC3" t="s">
        <v>393</v>
      </c>
    </row>
    <row r="4" spans="1:29" x14ac:dyDescent="0.25">
      <c r="A4" t="s">
        <v>702</v>
      </c>
      <c r="B4" t="s">
        <v>350</v>
      </c>
      <c r="C4" s="6" t="s">
        <v>805</v>
      </c>
      <c r="D4">
        <v>2</v>
      </c>
      <c r="E4">
        <v>14</v>
      </c>
      <c r="F4" t="s">
        <v>297</v>
      </c>
      <c r="G4" t="s">
        <v>7</v>
      </c>
      <c r="H4" t="s">
        <v>367</v>
      </c>
      <c r="I4" t="s">
        <v>368</v>
      </c>
      <c r="J4" t="s">
        <v>68</v>
      </c>
      <c r="K4" t="s">
        <v>364</v>
      </c>
      <c r="L4" t="s">
        <v>69</v>
      </c>
      <c r="M4" t="s">
        <v>372</v>
      </c>
      <c r="N4" t="s">
        <v>369</v>
      </c>
      <c r="O4" t="s">
        <v>413</v>
      </c>
      <c r="P4" t="s">
        <v>24</v>
      </c>
      <c r="Q4" t="s">
        <v>123</v>
      </c>
      <c r="R4" t="s">
        <v>375</v>
      </c>
      <c r="S4" t="s">
        <v>376</v>
      </c>
      <c r="T4" t="s">
        <v>377</v>
      </c>
      <c r="U4" t="s">
        <v>41</v>
      </c>
      <c r="V4" t="s">
        <v>83</v>
      </c>
      <c r="W4" t="s">
        <v>414</v>
      </c>
      <c r="X4" t="s">
        <v>415</v>
      </c>
      <c r="Y4" t="s">
        <v>86</v>
      </c>
      <c r="Z4" t="s">
        <v>384</v>
      </c>
      <c r="AA4" t="s">
        <v>69</v>
      </c>
      <c r="AB4" s="1" t="s">
        <v>470</v>
      </c>
      <c r="AC4" t="s">
        <v>394</v>
      </c>
    </row>
    <row r="5" spans="1:29" x14ac:dyDescent="0.25">
      <c r="A5" t="s">
        <v>703</v>
      </c>
      <c r="B5" t="s">
        <v>351</v>
      </c>
      <c r="C5" s="6" t="s">
        <v>805</v>
      </c>
      <c r="D5">
        <v>2</v>
      </c>
      <c r="E5">
        <v>12</v>
      </c>
      <c r="F5" t="s">
        <v>66</v>
      </c>
      <c r="G5" t="s">
        <v>7</v>
      </c>
      <c r="H5" t="s">
        <v>367</v>
      </c>
      <c r="I5" t="s">
        <v>368</v>
      </c>
      <c r="J5" t="s">
        <v>68</v>
      </c>
      <c r="K5" t="s">
        <v>364</v>
      </c>
      <c r="L5" t="s">
        <v>69</v>
      </c>
      <c r="M5" t="s">
        <v>372</v>
      </c>
      <c r="N5" t="s">
        <v>369</v>
      </c>
      <c r="O5" t="s">
        <v>388</v>
      </c>
      <c r="P5" t="s">
        <v>24</v>
      </c>
      <c r="Q5" t="s">
        <v>123</v>
      </c>
      <c r="R5" t="s">
        <v>375</v>
      </c>
      <c r="S5" t="s">
        <v>376</v>
      </c>
      <c r="T5" t="s">
        <v>377</v>
      </c>
      <c r="U5" t="s">
        <v>41</v>
      </c>
      <c r="V5" t="s">
        <v>74</v>
      </c>
      <c r="W5" t="s">
        <v>389</v>
      </c>
      <c r="X5" t="s">
        <v>390</v>
      </c>
      <c r="Y5" t="s">
        <v>77</v>
      </c>
      <c r="Z5" t="s">
        <v>384</v>
      </c>
      <c r="AA5" t="s">
        <v>69</v>
      </c>
      <c r="AB5" s="1" t="s">
        <v>470</v>
      </c>
      <c r="AC5" t="s">
        <v>391</v>
      </c>
    </row>
    <row r="6" spans="1:29" x14ac:dyDescent="0.25">
      <c r="A6" t="s">
        <v>704</v>
      </c>
      <c r="B6" t="s">
        <v>352</v>
      </c>
      <c r="C6" s="6" t="s">
        <v>805</v>
      </c>
      <c r="D6">
        <v>4</v>
      </c>
      <c r="E6">
        <v>18</v>
      </c>
      <c r="F6" t="s">
        <v>105</v>
      </c>
      <c r="G6" t="s">
        <v>7</v>
      </c>
      <c r="H6" t="s">
        <v>367</v>
      </c>
      <c r="I6" t="s">
        <v>368</v>
      </c>
      <c r="J6" t="s">
        <v>344</v>
      </c>
      <c r="K6" t="s">
        <v>364</v>
      </c>
      <c r="L6" t="s">
        <v>69</v>
      </c>
      <c r="M6" t="s">
        <v>372</v>
      </c>
      <c r="N6" t="s">
        <v>369</v>
      </c>
      <c r="O6" t="s">
        <v>421</v>
      </c>
      <c r="P6" t="s">
        <v>24</v>
      </c>
      <c r="Q6" t="s">
        <v>123</v>
      </c>
      <c r="R6" t="s">
        <v>375</v>
      </c>
      <c r="S6" t="s">
        <v>376</v>
      </c>
      <c r="T6" t="s">
        <v>377</v>
      </c>
      <c r="U6" t="s">
        <v>41</v>
      </c>
      <c r="V6" t="s">
        <v>422</v>
      </c>
      <c r="W6" t="s">
        <v>423</v>
      </c>
      <c r="X6" t="s">
        <v>424</v>
      </c>
      <c r="Y6" t="s">
        <v>164</v>
      </c>
      <c r="Z6" t="s">
        <v>265</v>
      </c>
      <c r="AA6" t="s">
        <v>69</v>
      </c>
      <c r="AB6" s="1" t="s">
        <v>470</v>
      </c>
      <c r="AC6" t="s">
        <v>399</v>
      </c>
    </row>
    <row r="7" spans="1:29" x14ac:dyDescent="0.25">
      <c r="A7" t="s">
        <v>705</v>
      </c>
      <c r="B7" t="s">
        <v>353</v>
      </c>
      <c r="C7" s="6" t="s">
        <v>805</v>
      </c>
      <c r="D7">
        <v>4</v>
      </c>
      <c r="E7">
        <v>16</v>
      </c>
      <c r="F7" t="s">
        <v>88</v>
      </c>
      <c r="G7" t="s">
        <v>7</v>
      </c>
      <c r="H7" t="s">
        <v>367</v>
      </c>
      <c r="I7" t="s">
        <v>368</v>
      </c>
      <c r="J7" t="s">
        <v>344</v>
      </c>
      <c r="K7" t="s">
        <v>364</v>
      </c>
      <c r="L7" t="s">
        <v>69</v>
      </c>
      <c r="M7" t="s">
        <v>372</v>
      </c>
      <c r="N7" t="s">
        <v>369</v>
      </c>
      <c r="O7" t="s">
        <v>425</v>
      </c>
      <c r="P7" t="s">
        <v>24</v>
      </c>
      <c r="Q7" t="s">
        <v>123</v>
      </c>
      <c r="R7" t="s">
        <v>375</v>
      </c>
      <c r="S7" t="s">
        <v>376</v>
      </c>
      <c r="T7" t="s">
        <v>377</v>
      </c>
      <c r="U7" t="s">
        <v>41</v>
      </c>
      <c r="V7" t="s">
        <v>426</v>
      </c>
      <c r="W7" t="s">
        <v>427</v>
      </c>
      <c r="X7" t="s">
        <v>428</v>
      </c>
      <c r="Y7" t="s">
        <v>93</v>
      </c>
      <c r="Z7" t="s">
        <v>383</v>
      </c>
      <c r="AA7" t="s">
        <v>69</v>
      </c>
      <c r="AB7" s="1" t="s">
        <v>470</v>
      </c>
      <c r="AC7" t="s">
        <v>400</v>
      </c>
    </row>
    <row r="8" spans="1:29" x14ac:dyDescent="0.25">
      <c r="A8" t="s">
        <v>706</v>
      </c>
      <c r="B8" t="s">
        <v>355</v>
      </c>
      <c r="C8" s="6" t="s">
        <v>805</v>
      </c>
      <c r="D8">
        <v>2</v>
      </c>
      <c r="E8">
        <v>18</v>
      </c>
      <c r="F8" t="s">
        <v>105</v>
      </c>
      <c r="G8" t="s">
        <v>7</v>
      </c>
      <c r="H8" t="s">
        <v>367</v>
      </c>
      <c r="I8" t="s">
        <v>368</v>
      </c>
      <c r="J8" t="s">
        <v>68</v>
      </c>
      <c r="K8" t="s">
        <v>365</v>
      </c>
      <c r="L8" t="s">
        <v>20</v>
      </c>
      <c r="M8" t="s">
        <v>372</v>
      </c>
      <c r="N8" t="s">
        <v>369</v>
      </c>
      <c r="O8" t="s">
        <v>413</v>
      </c>
      <c r="P8" t="s">
        <v>24</v>
      </c>
      <c r="Q8" t="s">
        <v>123</v>
      </c>
      <c r="R8" t="s">
        <v>375</v>
      </c>
      <c r="S8" t="s">
        <v>376</v>
      </c>
      <c r="T8" t="s">
        <v>377</v>
      </c>
      <c r="U8" t="s">
        <v>41</v>
      </c>
      <c r="V8" t="s">
        <v>114</v>
      </c>
      <c r="W8" t="s">
        <v>414</v>
      </c>
      <c r="X8" t="s">
        <v>429</v>
      </c>
      <c r="Y8" t="s">
        <v>164</v>
      </c>
      <c r="Z8" t="s">
        <v>384</v>
      </c>
      <c r="AA8" t="s">
        <v>430</v>
      </c>
      <c r="AB8" s="1" t="s">
        <v>470</v>
      </c>
      <c r="AC8" t="s">
        <v>395</v>
      </c>
    </row>
    <row r="9" spans="1:29" x14ac:dyDescent="0.25">
      <c r="A9" t="s">
        <v>707</v>
      </c>
      <c r="B9" t="s">
        <v>356</v>
      </c>
      <c r="C9" s="6" t="s">
        <v>805</v>
      </c>
      <c r="D9">
        <v>2</v>
      </c>
      <c r="E9">
        <v>16</v>
      </c>
      <c r="F9" t="s">
        <v>88</v>
      </c>
      <c r="G9" t="s">
        <v>7</v>
      </c>
      <c r="H9" t="s">
        <v>367</v>
      </c>
      <c r="I9" t="s">
        <v>368</v>
      </c>
      <c r="J9" t="s">
        <v>68</v>
      </c>
      <c r="K9" t="s">
        <v>365</v>
      </c>
      <c r="L9" t="s">
        <v>20</v>
      </c>
      <c r="M9" t="s">
        <v>372</v>
      </c>
      <c r="N9" t="s">
        <v>369</v>
      </c>
      <c r="O9" t="s">
        <v>431</v>
      </c>
      <c r="P9" t="s">
        <v>24</v>
      </c>
      <c r="Q9" t="s">
        <v>123</v>
      </c>
      <c r="R9" t="s">
        <v>375</v>
      </c>
      <c r="S9" t="s">
        <v>376</v>
      </c>
      <c r="T9" t="s">
        <v>377</v>
      </c>
      <c r="U9" t="s">
        <v>41</v>
      </c>
      <c r="V9" t="s">
        <v>98</v>
      </c>
      <c r="W9" t="s">
        <v>432</v>
      </c>
      <c r="X9" t="s">
        <v>433</v>
      </c>
      <c r="Y9" t="s">
        <v>93</v>
      </c>
      <c r="Z9" t="s">
        <v>385</v>
      </c>
      <c r="AA9" t="s">
        <v>434</v>
      </c>
      <c r="AB9" s="1" t="s">
        <v>470</v>
      </c>
      <c r="AC9" t="s">
        <v>396</v>
      </c>
    </row>
    <row r="10" spans="1:29" x14ac:dyDescent="0.25">
      <c r="A10" t="s">
        <v>708</v>
      </c>
      <c r="B10" t="s">
        <v>357</v>
      </c>
      <c r="C10" s="6" t="s">
        <v>805</v>
      </c>
      <c r="D10">
        <v>2</v>
      </c>
      <c r="E10">
        <v>14</v>
      </c>
      <c r="F10" t="s">
        <v>297</v>
      </c>
      <c r="G10" t="s">
        <v>7</v>
      </c>
      <c r="H10" t="s">
        <v>367</v>
      </c>
      <c r="I10" t="s">
        <v>368</v>
      </c>
      <c r="J10" t="s">
        <v>68</v>
      </c>
      <c r="K10" t="s">
        <v>365</v>
      </c>
      <c r="L10" t="s">
        <v>20</v>
      </c>
      <c r="M10" t="s">
        <v>372</v>
      </c>
      <c r="N10" t="s">
        <v>369</v>
      </c>
      <c r="O10" t="s">
        <v>435</v>
      </c>
      <c r="P10" t="s">
        <v>24</v>
      </c>
      <c r="Q10" t="s">
        <v>123</v>
      </c>
      <c r="R10" t="s">
        <v>375</v>
      </c>
      <c r="S10" t="s">
        <v>376</v>
      </c>
      <c r="T10" t="s">
        <v>377</v>
      </c>
      <c r="U10" t="s">
        <v>41</v>
      </c>
      <c r="V10" t="s">
        <v>238</v>
      </c>
      <c r="W10" t="s">
        <v>436</v>
      </c>
      <c r="X10" t="s">
        <v>437</v>
      </c>
      <c r="Y10" t="s">
        <v>86</v>
      </c>
      <c r="Z10" t="s">
        <v>386</v>
      </c>
      <c r="AA10" t="s">
        <v>438</v>
      </c>
      <c r="AB10" s="1" t="s">
        <v>470</v>
      </c>
      <c r="AC10" t="s">
        <v>397</v>
      </c>
    </row>
    <row r="11" spans="1:29" x14ac:dyDescent="0.25">
      <c r="A11" t="s">
        <v>709</v>
      </c>
      <c r="B11" t="s">
        <v>358</v>
      </c>
      <c r="C11" s="6" t="s">
        <v>805</v>
      </c>
      <c r="D11">
        <v>4</v>
      </c>
      <c r="E11">
        <v>18</v>
      </c>
      <c r="F11" t="s">
        <v>105</v>
      </c>
      <c r="G11" t="s">
        <v>7</v>
      </c>
      <c r="H11" t="s">
        <v>367</v>
      </c>
      <c r="I11" t="s">
        <v>368</v>
      </c>
      <c r="J11" t="s">
        <v>344</v>
      </c>
      <c r="K11" t="s">
        <v>365</v>
      </c>
      <c r="L11" t="s">
        <v>20</v>
      </c>
      <c r="M11" t="s">
        <v>372</v>
      </c>
      <c r="N11" t="s">
        <v>369</v>
      </c>
      <c r="O11" t="s">
        <v>439</v>
      </c>
      <c r="P11" t="s">
        <v>24</v>
      </c>
      <c r="Q11" t="s">
        <v>123</v>
      </c>
      <c r="R11" t="s">
        <v>375</v>
      </c>
      <c r="S11" t="s">
        <v>376</v>
      </c>
      <c r="T11" t="s">
        <v>377</v>
      </c>
      <c r="U11" t="s">
        <v>41</v>
      </c>
      <c r="V11" t="s">
        <v>441</v>
      </c>
      <c r="W11" t="s">
        <v>442</v>
      </c>
      <c r="X11" t="s">
        <v>440</v>
      </c>
      <c r="Y11" t="s">
        <v>164</v>
      </c>
      <c r="Z11" t="s">
        <v>384</v>
      </c>
      <c r="AA11" t="s">
        <v>430</v>
      </c>
      <c r="AB11" s="1" t="s">
        <v>470</v>
      </c>
      <c r="AC11" t="s">
        <v>398</v>
      </c>
    </row>
    <row r="12" spans="1:29" x14ac:dyDescent="0.25">
      <c r="A12" t="s">
        <v>710</v>
      </c>
      <c r="B12" t="s">
        <v>354</v>
      </c>
      <c r="C12" s="6" t="s">
        <v>806</v>
      </c>
      <c r="D12">
        <v>2</v>
      </c>
      <c r="E12">
        <v>18</v>
      </c>
      <c r="F12" t="s">
        <v>105</v>
      </c>
      <c r="G12" t="s">
        <v>7</v>
      </c>
      <c r="H12" t="s">
        <v>370</v>
      </c>
      <c r="I12" t="s">
        <v>300</v>
      </c>
      <c r="J12" t="s">
        <v>68</v>
      </c>
      <c r="K12" t="s">
        <v>364</v>
      </c>
      <c r="L12" t="s">
        <v>69</v>
      </c>
      <c r="M12" t="s">
        <v>372</v>
      </c>
      <c r="N12" t="s">
        <v>373</v>
      </c>
      <c r="O12" t="s">
        <v>443</v>
      </c>
      <c r="P12" t="s">
        <v>374</v>
      </c>
      <c r="Q12" t="s">
        <v>123</v>
      </c>
      <c r="R12" t="s">
        <v>375</v>
      </c>
      <c r="S12" t="s">
        <v>376</v>
      </c>
      <c r="T12" t="s">
        <v>380</v>
      </c>
      <c r="U12" t="s">
        <v>41</v>
      </c>
      <c r="V12" t="s">
        <v>163</v>
      </c>
      <c r="W12" t="s">
        <v>444</v>
      </c>
      <c r="X12" t="s">
        <v>131</v>
      </c>
      <c r="Y12" t="s">
        <v>164</v>
      </c>
      <c r="Z12" t="s">
        <v>134</v>
      </c>
      <c r="AA12" t="s">
        <v>69</v>
      </c>
      <c r="AB12" s="1" t="s">
        <v>470</v>
      </c>
      <c r="AC12" t="s">
        <v>401</v>
      </c>
    </row>
    <row r="13" spans="1:29" x14ac:dyDescent="0.25">
      <c r="A13" t="s">
        <v>711</v>
      </c>
      <c r="B13" t="s">
        <v>349</v>
      </c>
      <c r="C13" s="6" t="s">
        <v>806</v>
      </c>
      <c r="D13">
        <v>2</v>
      </c>
      <c r="E13">
        <v>16</v>
      </c>
      <c r="F13" t="s">
        <v>88</v>
      </c>
      <c r="G13" t="s">
        <v>7</v>
      </c>
      <c r="H13" t="s">
        <v>371</v>
      </c>
      <c r="I13" s="1" t="s">
        <v>300</v>
      </c>
      <c r="J13" t="s">
        <v>68</v>
      </c>
      <c r="K13" t="s">
        <v>364</v>
      </c>
      <c r="L13" t="s">
        <v>69</v>
      </c>
      <c r="M13" t="s">
        <v>372</v>
      </c>
      <c r="N13" t="s">
        <v>373</v>
      </c>
      <c r="O13" t="s">
        <v>445</v>
      </c>
      <c r="P13" t="s">
        <v>374</v>
      </c>
      <c r="Q13" t="s">
        <v>123</v>
      </c>
      <c r="R13" t="s">
        <v>375</v>
      </c>
      <c r="S13" t="s">
        <v>376</v>
      </c>
      <c r="T13" t="s">
        <v>380</v>
      </c>
      <c r="U13" t="s">
        <v>41</v>
      </c>
      <c r="V13" t="s">
        <v>272</v>
      </c>
      <c r="W13" t="s">
        <v>446</v>
      </c>
      <c r="X13" t="s">
        <v>177</v>
      </c>
      <c r="Y13" t="s">
        <v>93</v>
      </c>
      <c r="Z13" t="s">
        <v>170</v>
      </c>
      <c r="AA13" t="s">
        <v>69</v>
      </c>
      <c r="AB13" s="1" t="s">
        <v>470</v>
      </c>
      <c r="AC13" t="s">
        <v>402</v>
      </c>
    </row>
    <row r="14" spans="1:29" x14ac:dyDescent="0.25">
      <c r="A14" t="s">
        <v>712</v>
      </c>
      <c r="B14" t="s">
        <v>350</v>
      </c>
      <c r="C14" s="6" t="s">
        <v>806</v>
      </c>
      <c r="D14">
        <v>2</v>
      </c>
      <c r="E14">
        <v>14</v>
      </c>
      <c r="F14" t="s">
        <v>297</v>
      </c>
      <c r="G14" t="s">
        <v>7</v>
      </c>
      <c r="H14" t="s">
        <v>371</v>
      </c>
      <c r="I14" s="1" t="s">
        <v>300</v>
      </c>
      <c r="J14" t="s">
        <v>68</v>
      </c>
      <c r="K14" t="s">
        <v>364</v>
      </c>
      <c r="L14" t="s">
        <v>69</v>
      </c>
      <c r="M14" t="s">
        <v>372</v>
      </c>
      <c r="N14" t="s">
        <v>373</v>
      </c>
      <c r="O14" t="s">
        <v>447</v>
      </c>
      <c r="P14" t="s">
        <v>374</v>
      </c>
      <c r="Q14" t="s">
        <v>123</v>
      </c>
      <c r="R14" t="s">
        <v>375</v>
      </c>
      <c r="S14" t="s">
        <v>376</v>
      </c>
      <c r="T14" t="s">
        <v>378</v>
      </c>
      <c r="U14" t="s">
        <v>41</v>
      </c>
      <c r="V14" t="s">
        <v>448</v>
      </c>
      <c r="W14" t="s">
        <v>449</v>
      </c>
      <c r="X14" t="s">
        <v>418</v>
      </c>
      <c r="Y14" t="s">
        <v>86</v>
      </c>
      <c r="Z14" t="s">
        <v>170</v>
      </c>
      <c r="AA14" t="s">
        <v>69</v>
      </c>
      <c r="AB14" s="1" t="s">
        <v>470</v>
      </c>
      <c r="AC14" t="s">
        <v>403</v>
      </c>
    </row>
    <row r="15" spans="1:29" x14ac:dyDescent="0.25">
      <c r="A15" t="s">
        <v>713</v>
      </c>
      <c r="B15" t="s">
        <v>351</v>
      </c>
      <c r="C15" s="6" t="s">
        <v>806</v>
      </c>
      <c r="D15">
        <v>2</v>
      </c>
      <c r="E15">
        <v>12</v>
      </c>
      <c r="F15" t="s">
        <v>66</v>
      </c>
      <c r="G15" t="s">
        <v>7</v>
      </c>
      <c r="H15" t="s">
        <v>370</v>
      </c>
      <c r="I15" s="1" t="s">
        <v>300</v>
      </c>
      <c r="J15" t="s">
        <v>68</v>
      </c>
      <c r="K15" t="s">
        <v>364</v>
      </c>
      <c r="L15" t="s">
        <v>69</v>
      </c>
      <c r="M15" t="s">
        <v>372</v>
      </c>
      <c r="N15" t="s">
        <v>373</v>
      </c>
      <c r="O15" t="s">
        <v>450</v>
      </c>
      <c r="P15" t="s">
        <v>374</v>
      </c>
      <c r="Q15" t="s">
        <v>123</v>
      </c>
      <c r="R15" t="s">
        <v>375</v>
      </c>
      <c r="S15" t="s">
        <v>376</v>
      </c>
      <c r="T15" t="s">
        <v>379</v>
      </c>
      <c r="U15" t="s">
        <v>41</v>
      </c>
      <c r="V15" t="s">
        <v>74</v>
      </c>
      <c r="W15" t="s">
        <v>389</v>
      </c>
      <c r="X15" t="s">
        <v>451</v>
      </c>
      <c r="Y15" t="s">
        <v>77</v>
      </c>
      <c r="Z15" t="s">
        <v>170</v>
      </c>
      <c r="AA15" t="s">
        <v>69</v>
      </c>
      <c r="AB15" s="1" t="s">
        <v>470</v>
      </c>
      <c r="AC15" t="s">
        <v>387</v>
      </c>
    </row>
    <row r="16" spans="1:29" x14ac:dyDescent="0.25">
      <c r="A16" s="5" t="s">
        <v>714</v>
      </c>
      <c r="B16" t="s">
        <v>359</v>
      </c>
      <c r="C16" s="6" t="s">
        <v>806</v>
      </c>
      <c r="D16">
        <v>4</v>
      </c>
      <c r="E16">
        <v>22</v>
      </c>
      <c r="F16" t="s">
        <v>65</v>
      </c>
      <c r="G16" t="s">
        <v>7</v>
      </c>
      <c r="H16" t="s">
        <v>371</v>
      </c>
      <c r="I16" s="1" t="s">
        <v>62</v>
      </c>
      <c r="J16" t="s">
        <v>152</v>
      </c>
      <c r="K16" t="s">
        <v>364</v>
      </c>
      <c r="L16" t="s">
        <v>69</v>
      </c>
      <c r="M16" t="s">
        <v>372</v>
      </c>
      <c r="N16" t="s">
        <v>373</v>
      </c>
      <c r="O16" t="s">
        <v>452</v>
      </c>
      <c r="P16" t="s">
        <v>374</v>
      </c>
      <c r="Q16" t="s">
        <v>123</v>
      </c>
      <c r="R16" t="s">
        <v>375</v>
      </c>
      <c r="S16" t="s">
        <v>376</v>
      </c>
      <c r="T16" t="s">
        <v>381</v>
      </c>
      <c r="U16" t="s">
        <v>41</v>
      </c>
      <c r="V16" t="s">
        <v>223</v>
      </c>
      <c r="W16" t="s">
        <v>453</v>
      </c>
      <c r="X16" t="s">
        <v>163</v>
      </c>
      <c r="Y16" t="s">
        <v>56</v>
      </c>
      <c r="Z16" t="s">
        <v>265</v>
      </c>
      <c r="AA16" t="s">
        <v>69</v>
      </c>
      <c r="AB16" s="1" t="s">
        <v>470</v>
      </c>
      <c r="AC16" t="s">
        <v>412</v>
      </c>
    </row>
    <row r="17" spans="1:29" x14ac:dyDescent="0.25">
      <c r="A17" t="s">
        <v>715</v>
      </c>
      <c r="B17" t="s">
        <v>352</v>
      </c>
      <c r="C17" s="6" t="s">
        <v>806</v>
      </c>
      <c r="D17">
        <v>4</v>
      </c>
      <c r="E17">
        <v>18</v>
      </c>
      <c r="F17" t="s">
        <v>105</v>
      </c>
      <c r="G17" t="s">
        <v>7</v>
      </c>
      <c r="H17" t="s">
        <v>371</v>
      </c>
      <c r="I17" s="1" t="s">
        <v>300</v>
      </c>
      <c r="J17" t="s">
        <v>152</v>
      </c>
      <c r="K17" t="s">
        <v>364</v>
      </c>
      <c r="L17" t="s">
        <v>69</v>
      </c>
      <c r="M17" t="s">
        <v>372</v>
      </c>
      <c r="N17" t="s">
        <v>373</v>
      </c>
      <c r="O17" t="s">
        <v>251</v>
      </c>
      <c r="P17" t="s">
        <v>374</v>
      </c>
      <c r="Q17" t="s">
        <v>123</v>
      </c>
      <c r="R17" t="s">
        <v>375</v>
      </c>
      <c r="S17" t="s">
        <v>376</v>
      </c>
      <c r="T17" t="s">
        <v>380</v>
      </c>
      <c r="U17" t="s">
        <v>41</v>
      </c>
      <c r="V17" t="s">
        <v>454</v>
      </c>
      <c r="W17" t="s">
        <v>444</v>
      </c>
      <c r="X17" t="s">
        <v>85</v>
      </c>
      <c r="Y17" t="s">
        <v>164</v>
      </c>
      <c r="Z17" t="s">
        <v>134</v>
      </c>
      <c r="AA17" t="s">
        <v>69</v>
      </c>
      <c r="AB17" s="1" t="s">
        <v>470</v>
      </c>
      <c r="AC17" t="s">
        <v>411</v>
      </c>
    </row>
    <row r="18" spans="1:29" x14ac:dyDescent="0.25">
      <c r="A18" t="s">
        <v>716</v>
      </c>
      <c r="B18" t="s">
        <v>360</v>
      </c>
      <c r="C18" s="6" t="s">
        <v>806</v>
      </c>
      <c r="D18">
        <v>2</v>
      </c>
      <c r="E18">
        <v>22</v>
      </c>
      <c r="F18" t="s">
        <v>50</v>
      </c>
      <c r="G18" t="s">
        <v>7</v>
      </c>
      <c r="H18" t="s">
        <v>370</v>
      </c>
      <c r="I18" t="s">
        <v>300</v>
      </c>
      <c r="J18" t="s">
        <v>68</v>
      </c>
      <c r="K18" t="s">
        <v>365</v>
      </c>
      <c r="L18" t="s">
        <v>20</v>
      </c>
      <c r="M18" t="s">
        <v>372</v>
      </c>
      <c r="N18" t="s">
        <v>373</v>
      </c>
      <c r="O18" t="s">
        <v>455</v>
      </c>
      <c r="P18" t="s">
        <v>374</v>
      </c>
      <c r="Q18" t="s">
        <v>123</v>
      </c>
      <c r="R18" t="s">
        <v>375</v>
      </c>
      <c r="S18" t="s">
        <v>376</v>
      </c>
      <c r="T18" t="s">
        <v>382</v>
      </c>
      <c r="U18" t="s">
        <v>41</v>
      </c>
      <c r="V18" t="s">
        <v>456</v>
      </c>
      <c r="W18" t="s">
        <v>457</v>
      </c>
      <c r="X18" t="s">
        <v>116</v>
      </c>
      <c r="Y18" t="s">
        <v>140</v>
      </c>
      <c r="Z18" t="s">
        <v>57</v>
      </c>
      <c r="AA18" t="s">
        <v>58</v>
      </c>
      <c r="AB18" s="1" t="s">
        <v>470</v>
      </c>
      <c r="AC18" t="s">
        <v>409</v>
      </c>
    </row>
    <row r="19" spans="1:29" x14ac:dyDescent="0.25">
      <c r="A19" t="s">
        <v>717</v>
      </c>
      <c r="B19" t="s">
        <v>361</v>
      </c>
      <c r="C19" s="6" t="s">
        <v>806</v>
      </c>
      <c r="D19">
        <v>2</v>
      </c>
      <c r="E19">
        <v>20</v>
      </c>
      <c r="F19" t="s">
        <v>5</v>
      </c>
      <c r="G19" t="s">
        <v>7</v>
      </c>
      <c r="H19" t="s">
        <v>371</v>
      </c>
      <c r="I19" t="s">
        <v>300</v>
      </c>
      <c r="J19" t="s">
        <v>68</v>
      </c>
      <c r="K19" t="s">
        <v>365</v>
      </c>
      <c r="L19" t="s">
        <v>20</v>
      </c>
      <c r="M19" t="s">
        <v>372</v>
      </c>
      <c r="N19" t="s">
        <v>373</v>
      </c>
      <c r="O19" t="s">
        <v>458</v>
      </c>
      <c r="P19" t="s">
        <v>374</v>
      </c>
      <c r="Q19" t="s">
        <v>123</v>
      </c>
      <c r="R19" t="s">
        <v>375</v>
      </c>
      <c r="S19" t="s">
        <v>376</v>
      </c>
      <c r="T19" t="s">
        <v>382</v>
      </c>
      <c r="U19" t="s">
        <v>41</v>
      </c>
      <c r="V19" t="s">
        <v>124</v>
      </c>
      <c r="W19" t="s">
        <v>459</v>
      </c>
      <c r="X19" t="s">
        <v>157</v>
      </c>
      <c r="Y19" t="s">
        <v>127</v>
      </c>
      <c r="Z19" t="s">
        <v>46</v>
      </c>
      <c r="AA19" t="s">
        <v>47</v>
      </c>
      <c r="AB19" s="1" t="s">
        <v>470</v>
      </c>
      <c r="AC19" t="s">
        <v>410</v>
      </c>
    </row>
    <row r="20" spans="1:29" x14ac:dyDescent="0.25">
      <c r="A20" t="s">
        <v>718</v>
      </c>
      <c r="B20" t="s">
        <v>355</v>
      </c>
      <c r="C20" s="6" t="s">
        <v>806</v>
      </c>
      <c r="D20">
        <v>2</v>
      </c>
      <c r="E20">
        <v>18</v>
      </c>
      <c r="F20" t="s">
        <v>105</v>
      </c>
      <c r="G20" t="s">
        <v>7</v>
      </c>
      <c r="H20" t="s">
        <v>371</v>
      </c>
      <c r="I20" t="s">
        <v>300</v>
      </c>
      <c r="J20" t="s">
        <v>68</v>
      </c>
      <c r="K20" t="s">
        <v>365</v>
      </c>
      <c r="L20" t="s">
        <v>20</v>
      </c>
      <c r="M20" t="s">
        <v>372</v>
      </c>
      <c r="N20" t="s">
        <v>373</v>
      </c>
      <c r="O20" t="s">
        <v>460</v>
      </c>
      <c r="P20" t="s">
        <v>374</v>
      </c>
      <c r="Q20" t="s">
        <v>123</v>
      </c>
      <c r="R20" t="s">
        <v>375</v>
      </c>
      <c r="S20" t="s">
        <v>376</v>
      </c>
      <c r="T20" t="s">
        <v>380</v>
      </c>
      <c r="U20" t="s">
        <v>41</v>
      </c>
      <c r="V20" t="s">
        <v>114</v>
      </c>
      <c r="W20" t="s">
        <v>461</v>
      </c>
      <c r="X20" t="s">
        <v>100</v>
      </c>
      <c r="Y20" t="s">
        <v>164</v>
      </c>
      <c r="Z20" t="s">
        <v>117</v>
      </c>
      <c r="AA20" t="s">
        <v>118</v>
      </c>
      <c r="AB20" s="1" t="s">
        <v>470</v>
      </c>
      <c r="AC20" t="s">
        <v>406</v>
      </c>
    </row>
    <row r="21" spans="1:29" x14ac:dyDescent="0.25">
      <c r="A21" t="s">
        <v>719</v>
      </c>
      <c r="B21" t="s">
        <v>356</v>
      </c>
      <c r="C21" s="6" t="s">
        <v>806</v>
      </c>
      <c r="D21">
        <v>2</v>
      </c>
      <c r="E21">
        <v>16</v>
      </c>
      <c r="F21" t="s">
        <v>88</v>
      </c>
      <c r="G21" t="s">
        <v>7</v>
      </c>
      <c r="H21" t="s">
        <v>370</v>
      </c>
      <c r="I21" t="s">
        <v>300</v>
      </c>
      <c r="J21" t="s">
        <v>68</v>
      </c>
      <c r="K21" t="s">
        <v>365</v>
      </c>
      <c r="L21" t="s">
        <v>20</v>
      </c>
      <c r="M21" t="s">
        <v>372</v>
      </c>
      <c r="N21" t="s">
        <v>373</v>
      </c>
      <c r="O21" t="s">
        <v>233</v>
      </c>
      <c r="P21" t="s">
        <v>374</v>
      </c>
      <c r="Q21" t="s">
        <v>123</v>
      </c>
      <c r="R21" t="s">
        <v>375</v>
      </c>
      <c r="S21" t="s">
        <v>376</v>
      </c>
      <c r="T21" t="s">
        <v>380</v>
      </c>
      <c r="U21" t="s">
        <v>41</v>
      </c>
      <c r="V21" t="s">
        <v>437</v>
      </c>
      <c r="W21" t="s">
        <v>239</v>
      </c>
      <c r="X21" t="s">
        <v>255</v>
      </c>
      <c r="Y21" t="s">
        <v>93</v>
      </c>
      <c r="Z21" t="s">
        <v>468</v>
      </c>
      <c r="AA21" t="s">
        <v>469</v>
      </c>
      <c r="AB21" s="1" t="s">
        <v>470</v>
      </c>
      <c r="AC21" t="s">
        <v>405</v>
      </c>
    </row>
    <row r="22" spans="1:29" x14ac:dyDescent="0.25">
      <c r="A22" t="s">
        <v>720</v>
      </c>
      <c r="B22" t="s">
        <v>362</v>
      </c>
      <c r="C22" s="6" t="s">
        <v>806</v>
      </c>
      <c r="D22">
        <v>6</v>
      </c>
      <c r="E22">
        <v>18</v>
      </c>
      <c r="F22" t="s">
        <v>105</v>
      </c>
      <c r="G22" t="s">
        <v>7</v>
      </c>
      <c r="H22" t="s">
        <v>371</v>
      </c>
      <c r="I22" t="s">
        <v>300</v>
      </c>
      <c r="J22" t="s">
        <v>219</v>
      </c>
      <c r="K22" t="s">
        <v>365</v>
      </c>
      <c r="L22" t="s">
        <v>20</v>
      </c>
      <c r="M22" t="s">
        <v>372</v>
      </c>
      <c r="N22" t="s">
        <v>373</v>
      </c>
      <c r="O22" t="s">
        <v>462</v>
      </c>
      <c r="P22" t="s">
        <v>374</v>
      </c>
      <c r="Q22" t="s">
        <v>123</v>
      </c>
      <c r="R22" t="s">
        <v>375</v>
      </c>
      <c r="S22" t="s">
        <v>376</v>
      </c>
      <c r="T22" t="s">
        <v>380</v>
      </c>
      <c r="U22" t="s">
        <v>41</v>
      </c>
      <c r="V22" t="s">
        <v>463</v>
      </c>
      <c r="W22" t="s">
        <v>464</v>
      </c>
      <c r="X22" t="s">
        <v>76</v>
      </c>
      <c r="Y22" t="s">
        <v>164</v>
      </c>
      <c r="Z22" t="s">
        <v>117</v>
      </c>
      <c r="AA22" t="s">
        <v>118</v>
      </c>
      <c r="AB22" s="1" t="s">
        <v>470</v>
      </c>
      <c r="AC22" t="s">
        <v>404</v>
      </c>
    </row>
    <row r="23" spans="1:29" x14ac:dyDescent="0.25">
      <c r="A23" t="s">
        <v>721</v>
      </c>
      <c r="B23" t="s">
        <v>363</v>
      </c>
      <c r="C23" s="6" t="s">
        <v>806</v>
      </c>
      <c r="D23">
        <v>6</v>
      </c>
      <c r="E23">
        <v>22</v>
      </c>
      <c r="F23" t="s">
        <v>50</v>
      </c>
      <c r="G23" t="s">
        <v>7</v>
      </c>
      <c r="H23" t="s">
        <v>371</v>
      </c>
      <c r="I23" t="s">
        <v>300</v>
      </c>
      <c r="J23" t="s">
        <v>219</v>
      </c>
      <c r="K23" t="s">
        <v>365</v>
      </c>
      <c r="L23" t="s">
        <v>20</v>
      </c>
      <c r="M23" t="s">
        <v>372</v>
      </c>
      <c r="N23" t="s">
        <v>373</v>
      </c>
      <c r="O23" t="s">
        <v>458</v>
      </c>
      <c r="P23" t="s">
        <v>374</v>
      </c>
      <c r="Q23" t="s">
        <v>123</v>
      </c>
      <c r="R23" t="s">
        <v>375</v>
      </c>
      <c r="S23" t="s">
        <v>376</v>
      </c>
      <c r="T23" t="s">
        <v>382</v>
      </c>
      <c r="U23" t="s">
        <v>41</v>
      </c>
      <c r="V23" t="s">
        <v>43</v>
      </c>
      <c r="W23" t="s">
        <v>465</v>
      </c>
      <c r="X23" t="s">
        <v>177</v>
      </c>
      <c r="Y23" t="s">
        <v>140</v>
      </c>
      <c r="Z23" t="s">
        <v>57</v>
      </c>
      <c r="AA23" t="s">
        <v>58</v>
      </c>
      <c r="AB23" s="1" t="s">
        <v>470</v>
      </c>
      <c r="AC23" t="s">
        <v>407</v>
      </c>
    </row>
    <row r="24" spans="1:29" x14ac:dyDescent="0.25">
      <c r="A24" t="s">
        <v>722</v>
      </c>
      <c r="B24" t="s">
        <v>611</v>
      </c>
      <c r="C24" s="6" t="s">
        <v>806</v>
      </c>
      <c r="D24">
        <v>4</v>
      </c>
      <c r="E24">
        <v>22</v>
      </c>
      <c r="F24" t="s">
        <v>50</v>
      </c>
      <c r="G24" t="s">
        <v>7</v>
      </c>
      <c r="H24" t="s">
        <v>370</v>
      </c>
      <c r="I24" t="s">
        <v>300</v>
      </c>
      <c r="J24" t="s">
        <v>597</v>
      </c>
      <c r="K24" t="s">
        <v>366</v>
      </c>
      <c r="L24" t="s">
        <v>20</v>
      </c>
      <c r="M24" t="s">
        <v>372</v>
      </c>
      <c r="N24" t="s">
        <v>373</v>
      </c>
      <c r="O24" t="s">
        <v>466</v>
      </c>
      <c r="P24" t="s">
        <v>374</v>
      </c>
      <c r="Q24" t="s">
        <v>123</v>
      </c>
      <c r="R24" t="s">
        <v>375</v>
      </c>
      <c r="S24" t="s">
        <v>376</v>
      </c>
      <c r="T24" t="s">
        <v>382</v>
      </c>
      <c r="U24" t="s">
        <v>41</v>
      </c>
      <c r="V24" t="s">
        <v>53</v>
      </c>
      <c r="W24" t="s">
        <v>467</v>
      </c>
      <c r="X24" t="s">
        <v>116</v>
      </c>
      <c r="Y24" t="s">
        <v>140</v>
      </c>
      <c r="Z24" t="s">
        <v>57</v>
      </c>
      <c r="AA24" t="s">
        <v>58</v>
      </c>
      <c r="AB24" s="1" t="s">
        <v>470</v>
      </c>
      <c r="AC24" t="s">
        <v>408</v>
      </c>
    </row>
    <row r="25" spans="1:29" x14ac:dyDescent="0.25">
      <c r="A25" t="s">
        <v>723</v>
      </c>
      <c r="B25" t="s">
        <v>612</v>
      </c>
      <c r="C25" s="6" t="s">
        <v>806</v>
      </c>
      <c r="D25">
        <v>4</v>
      </c>
      <c r="E25">
        <v>20</v>
      </c>
      <c r="F25" t="s">
        <v>5</v>
      </c>
      <c r="G25" t="s">
        <v>7</v>
      </c>
      <c r="H25" t="s">
        <v>371</v>
      </c>
      <c r="I25" t="s">
        <v>300</v>
      </c>
      <c r="J25" t="s">
        <v>597</v>
      </c>
      <c r="K25" t="s">
        <v>366</v>
      </c>
      <c r="L25" t="s">
        <v>20</v>
      </c>
      <c r="M25" t="s">
        <v>372</v>
      </c>
      <c r="N25" t="s">
        <v>373</v>
      </c>
      <c r="O25" t="s">
        <v>616</v>
      </c>
      <c r="P25" t="s">
        <v>374</v>
      </c>
      <c r="Q25" t="s">
        <v>123</v>
      </c>
      <c r="R25" t="s">
        <v>375</v>
      </c>
      <c r="S25" t="s">
        <v>376</v>
      </c>
      <c r="T25" t="s">
        <v>382</v>
      </c>
      <c r="U25" t="s">
        <v>41</v>
      </c>
      <c r="V25" t="s">
        <v>617</v>
      </c>
      <c r="W25" t="s">
        <v>618</v>
      </c>
      <c r="X25" t="s">
        <v>145</v>
      </c>
      <c r="Y25" t="s">
        <v>45</v>
      </c>
      <c r="Z25" t="s">
        <v>46</v>
      </c>
      <c r="AA25" t="s">
        <v>47</v>
      </c>
      <c r="AB25" s="1" t="s">
        <v>470</v>
      </c>
      <c r="AC25" t="s">
        <v>765</v>
      </c>
    </row>
    <row r="26" spans="1:29" x14ac:dyDescent="0.25">
      <c r="A26" t="s">
        <v>724</v>
      </c>
      <c r="B26" t="s">
        <v>619</v>
      </c>
      <c r="C26" s="6" t="s">
        <v>806</v>
      </c>
      <c r="D26">
        <v>4</v>
      </c>
      <c r="E26">
        <v>22</v>
      </c>
      <c r="F26" t="s">
        <v>50</v>
      </c>
      <c r="G26" t="s">
        <v>7</v>
      </c>
      <c r="H26" t="s">
        <v>371</v>
      </c>
      <c r="I26" t="s">
        <v>300</v>
      </c>
      <c r="J26" t="s">
        <v>296</v>
      </c>
      <c r="K26" t="s">
        <v>613</v>
      </c>
      <c r="L26" t="s">
        <v>20</v>
      </c>
      <c r="M26" t="s">
        <v>372</v>
      </c>
      <c r="N26" t="s">
        <v>373</v>
      </c>
      <c r="O26" t="s">
        <v>536</v>
      </c>
      <c r="P26" t="s">
        <v>374</v>
      </c>
      <c r="Q26" t="s">
        <v>123</v>
      </c>
      <c r="R26" t="s">
        <v>375</v>
      </c>
      <c r="S26" t="s">
        <v>376</v>
      </c>
      <c r="T26" t="s">
        <v>382</v>
      </c>
      <c r="U26" t="s">
        <v>41</v>
      </c>
      <c r="V26" t="s">
        <v>440</v>
      </c>
      <c r="W26" t="s">
        <v>614</v>
      </c>
      <c r="X26" t="s">
        <v>177</v>
      </c>
      <c r="Y26" t="s">
        <v>140</v>
      </c>
      <c r="Z26" t="s">
        <v>141</v>
      </c>
      <c r="AA26" t="s">
        <v>615</v>
      </c>
      <c r="AB26" s="1" t="s">
        <v>470</v>
      </c>
      <c r="AC26" t="s">
        <v>766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584DB-E8B7-4DA5-B45F-5B406B6C649C}">
  <dimension ref="A1:I38"/>
  <sheetViews>
    <sheetView workbookViewId="0">
      <selection activeCell="B39" sqref="B39"/>
    </sheetView>
  </sheetViews>
  <sheetFormatPr defaultRowHeight="15" x14ac:dyDescent="0.25"/>
  <cols>
    <col min="1" max="1" width="38" bestFit="1" customWidth="1"/>
  </cols>
  <sheetData>
    <row r="1" spans="1:9" x14ac:dyDescent="0.25">
      <c r="A1" s="8"/>
      <c r="B1" s="8"/>
      <c r="C1" s="8"/>
      <c r="D1" s="8"/>
      <c r="E1" s="8"/>
      <c r="F1" s="8"/>
    </row>
    <row r="2" spans="1:9" x14ac:dyDescent="0.25">
      <c r="A2" s="8"/>
      <c r="B2" s="8"/>
      <c r="C2" s="8"/>
      <c r="D2" s="8"/>
      <c r="E2" s="8"/>
      <c r="F2" s="8"/>
    </row>
    <row r="3" spans="1:9" x14ac:dyDescent="0.25">
      <c r="A3" s="8"/>
      <c r="B3" s="8"/>
      <c r="C3" s="8"/>
      <c r="D3" s="8"/>
      <c r="E3" s="8"/>
      <c r="F3" s="8"/>
    </row>
    <row r="4" spans="1:9" x14ac:dyDescent="0.25">
      <c r="A4" s="8"/>
      <c r="B4" s="8"/>
      <c r="C4" s="8"/>
      <c r="D4" s="8"/>
      <c r="E4" s="8"/>
      <c r="F4" s="8"/>
    </row>
    <row r="5" spans="1:9" x14ac:dyDescent="0.25">
      <c r="A5" s="8"/>
      <c r="B5" s="8"/>
      <c r="C5" s="8"/>
      <c r="D5" s="8"/>
      <c r="E5" s="8"/>
      <c r="F5" s="8"/>
    </row>
    <row r="6" spans="1:9" x14ac:dyDescent="0.25">
      <c r="A6" s="8"/>
      <c r="B6" s="8"/>
      <c r="C6" s="8"/>
      <c r="D6" s="8"/>
      <c r="E6" s="8"/>
      <c r="F6" s="8"/>
    </row>
    <row r="7" spans="1:9" ht="14.25" customHeight="1" x14ac:dyDescent="0.25">
      <c r="A7" s="10" t="s">
        <v>703</v>
      </c>
      <c r="B7" s="10"/>
      <c r="C7" s="10"/>
      <c r="E7" s="8"/>
      <c r="F7" s="8"/>
      <c r="G7" s="8"/>
      <c r="H7" s="8"/>
      <c r="I7" s="8"/>
    </row>
    <row r="8" spans="1:9" ht="14.25" customHeight="1" x14ac:dyDescent="0.25">
      <c r="A8" s="10"/>
      <c r="B8" s="10"/>
      <c r="C8" s="10"/>
      <c r="E8" s="8"/>
      <c r="F8" s="8"/>
      <c r="G8" s="8"/>
      <c r="H8" s="8"/>
      <c r="I8" s="8"/>
    </row>
    <row r="9" spans="1:9" x14ac:dyDescent="0.25">
      <c r="A9" t="s">
        <v>736</v>
      </c>
      <c r="B9" t="str">
        <f>VLOOKUP($A$7,'Water Otter'!$1:$1048576,2,FALSE)</f>
        <v>2 Cond. 12 AWG Strd. Unshielded WO</v>
      </c>
    </row>
    <row r="10" spans="1:9" x14ac:dyDescent="0.25">
      <c r="A10" t="s">
        <v>741</v>
      </c>
      <c r="B10" t="str">
        <f>VLOOKUP($A$7,'Water Otter'!$1:$1048576,28,FALSE)</f>
        <v xml:space="preserve">Indoor &amp; Outdoor Audio, Control, Low Voltage, Fire Alarm </v>
      </c>
    </row>
    <row r="11" spans="1:9" x14ac:dyDescent="0.25">
      <c r="A11" s="7" t="s">
        <v>739</v>
      </c>
      <c r="B11" s="7"/>
      <c r="C11" s="7"/>
      <c r="D11" s="7"/>
      <c r="E11" s="7"/>
      <c r="F11" s="7"/>
    </row>
    <row r="12" spans="1:9" x14ac:dyDescent="0.25">
      <c r="A12" t="s">
        <v>727</v>
      </c>
      <c r="B12">
        <f>VLOOKUP($A$7,'Water Otter'!$1:$1048576,4,FALSE)</f>
        <v>2</v>
      </c>
    </row>
    <row r="13" spans="1:9" x14ac:dyDescent="0.25">
      <c r="A13" t="s">
        <v>728</v>
      </c>
      <c r="B13">
        <f>VLOOKUP($A$7,'Water Otter'!$1:$1048576,5,FALSE)</f>
        <v>12</v>
      </c>
    </row>
    <row r="14" spans="1:9" x14ac:dyDescent="0.25">
      <c r="A14" t="s">
        <v>4</v>
      </c>
      <c r="B14" t="str">
        <f>VLOOKUP($A$7,'Water Otter'!$1:$1048576,6,FALSE)</f>
        <v>19x25</v>
      </c>
    </row>
    <row r="15" spans="1:9" x14ac:dyDescent="0.25">
      <c r="A15" t="s">
        <v>729</v>
      </c>
      <c r="B15" t="str">
        <f>VLOOKUP($A$7,'Water Otter'!$1:$1048576,7,FALSE)</f>
        <v>Bare</v>
      </c>
    </row>
    <row r="16" spans="1:9" x14ac:dyDescent="0.25">
      <c r="A16" t="s">
        <v>730</v>
      </c>
      <c r="B16" t="str">
        <f>VLOOKUP($A$7,'Water Otter'!$1:$1048576,25,FALSE)</f>
        <v>1.7 Ohms/1000 Ft.</v>
      </c>
    </row>
    <row r="17" spans="1:6" x14ac:dyDescent="0.25">
      <c r="A17" t="s">
        <v>731</v>
      </c>
      <c r="B17" t="str">
        <f>VLOOKUP($A$7,'Water Otter'!$1:$1048576,8,FALSE)</f>
        <v>PVC/Nylon</v>
      </c>
    </row>
    <row r="18" spans="1:6" x14ac:dyDescent="0.25">
      <c r="A18" t="s">
        <v>10</v>
      </c>
      <c r="B18" t="str">
        <f>VLOOKUP($A$7,'Water Otter'!$1:$1048576,9,FALSE)</f>
        <v>0.020 in.</v>
      </c>
    </row>
    <row r="19" spans="1:6" x14ac:dyDescent="0.25">
      <c r="A19" t="s">
        <v>732</v>
      </c>
      <c r="B19" t="str">
        <f>VLOOKUP($A$7,'Water Otter'!$1:$1048576,10,FALSE)</f>
        <v>BK, RD</v>
      </c>
    </row>
    <row r="20" spans="1:6" x14ac:dyDescent="0.25">
      <c r="A20" s="7" t="s">
        <v>740</v>
      </c>
      <c r="B20" s="7"/>
      <c r="C20" s="7"/>
      <c r="D20" s="7"/>
      <c r="E20" s="7"/>
      <c r="F20" s="7"/>
    </row>
    <row r="21" spans="1:6" x14ac:dyDescent="0.25">
      <c r="A21" t="s">
        <v>13</v>
      </c>
      <c r="B21" t="str">
        <f>VLOOKUP($A$7,'Water Otter'!$1:$1048576,11,FALSE)</f>
        <v>WO Tape</v>
      </c>
    </row>
    <row r="22" spans="1:6" x14ac:dyDescent="0.25">
      <c r="A22" t="s">
        <v>733</v>
      </c>
      <c r="B22" t="str">
        <f>VLOOKUP($A$7,'Water Otter'!$1:$1048576,12,FALSE)</f>
        <v>N/A</v>
      </c>
    </row>
    <row r="23" spans="1:6" x14ac:dyDescent="0.25">
      <c r="A23" t="s">
        <v>737</v>
      </c>
      <c r="B23" t="str">
        <f>VLOOKUP($A$7,'Water Otter'!$1:$1048576,26,FALSE)</f>
        <v>32 pf/ft</v>
      </c>
    </row>
    <row r="24" spans="1:6" x14ac:dyDescent="0.25">
      <c r="A24" t="s">
        <v>738</v>
      </c>
      <c r="B24" t="str">
        <f>VLOOKUP($A$7,'Water Otter'!$1:$1048576,27,FALSE)</f>
        <v>N/A</v>
      </c>
    </row>
    <row r="25" spans="1:6" x14ac:dyDescent="0.25">
      <c r="A25" s="7" t="s">
        <v>642</v>
      </c>
      <c r="B25" s="7"/>
      <c r="C25" s="7"/>
      <c r="D25" s="7"/>
      <c r="E25" s="7"/>
      <c r="F25" s="7"/>
    </row>
    <row r="26" spans="1:6" x14ac:dyDescent="0.25">
      <c r="A26" t="s">
        <v>17</v>
      </c>
      <c r="B26" t="str">
        <f>VLOOKUP($A$7,'Water Otter'!$1:$1048576,13,FALSE)</f>
        <v>UV Resistant PVC</v>
      </c>
    </row>
    <row r="27" spans="1:6" x14ac:dyDescent="0.25">
      <c r="A27" t="s">
        <v>18</v>
      </c>
      <c r="B27" t="str">
        <f>VLOOKUP($A$7,'Water Otter'!$1:$1048576,14,FALSE)</f>
        <v>0.040 in.</v>
      </c>
    </row>
    <row r="28" spans="1:6" x14ac:dyDescent="0.25">
      <c r="A28" s="7" t="s">
        <v>643</v>
      </c>
      <c r="B28" s="7"/>
      <c r="C28" s="7"/>
      <c r="D28" s="7"/>
      <c r="E28" s="7"/>
      <c r="F28" s="7"/>
    </row>
    <row r="29" spans="1:6" x14ac:dyDescent="0.25">
      <c r="A29" t="s">
        <v>734</v>
      </c>
      <c r="B29" t="str">
        <f>VLOOKUP($A$7,'Water Otter'!$1:$1048576,15,FALSE)</f>
        <v>0.340 in.</v>
      </c>
    </row>
    <row r="30" spans="1:6" x14ac:dyDescent="0.25">
      <c r="A30" t="s">
        <v>735</v>
      </c>
      <c r="B30" t="str">
        <f>VLOOKUP($A$7,'Water Otter'!$1:$1048576,16,FALSE)</f>
        <v>BK</v>
      </c>
    </row>
    <row r="31" spans="1:6" x14ac:dyDescent="0.25">
      <c r="A31" t="s">
        <v>28</v>
      </c>
      <c r="B31" t="str">
        <f>VLOOKUP($A$7,'Water Otter'!$1:$1048576,17,FALSE)</f>
        <v>300 V</v>
      </c>
    </row>
    <row r="32" spans="1:6" x14ac:dyDescent="0.25">
      <c r="A32" t="s">
        <v>29</v>
      </c>
      <c r="B32" t="str">
        <f>VLOOKUP($A$7,'Water Otter'!$1:$1048576,18,FALSE)</f>
        <v>`-20 to 90 C</v>
      </c>
    </row>
    <row r="33" spans="1:2" x14ac:dyDescent="0.25">
      <c r="A33" t="s">
        <v>30</v>
      </c>
      <c r="B33" t="str">
        <f>VLOOKUP($A$7,'Water Otter'!$1:$1048576,19,FALSE)</f>
        <v>UL 1685</v>
      </c>
    </row>
    <row r="34" spans="1:2" x14ac:dyDescent="0.25">
      <c r="A34" t="s">
        <v>490</v>
      </c>
      <c r="B34" t="str">
        <f>VLOOKUP($A$7,'Water Otter'!$1:$1048576,20,FALSE)</f>
        <v>CL3, FPL, PLTC</v>
      </c>
    </row>
    <row r="35" spans="1:2" x14ac:dyDescent="0.25">
      <c r="A35" t="s">
        <v>40</v>
      </c>
      <c r="B35" t="str">
        <f>VLOOKUP($A$7,'Water Otter'!$1:$1048576,21,FALSE)</f>
        <v>Yes</v>
      </c>
    </row>
    <row r="36" spans="1:2" x14ac:dyDescent="0.25">
      <c r="A36" t="s">
        <v>31</v>
      </c>
      <c r="B36" t="str">
        <f>VLOOKUP($A$7,'Water Otter'!$1:$1048576,22,FALSE)</f>
        <v>146 lbs</v>
      </c>
    </row>
    <row r="37" spans="1:2" x14ac:dyDescent="0.25">
      <c r="A37" t="s">
        <v>32</v>
      </c>
      <c r="B37" t="str">
        <f>VLOOKUP($A$7,'Water Otter'!$1:$1048576,23,FALSE)</f>
        <v>3.06 in.</v>
      </c>
    </row>
    <row r="38" spans="1:2" x14ac:dyDescent="0.25">
      <c r="A38" t="s">
        <v>33</v>
      </c>
      <c r="B38" t="str">
        <f>VLOOKUP($A$7,'Water Otter'!$1:$1048576,24,FALSE)</f>
        <v>78 lbs</v>
      </c>
    </row>
  </sheetData>
  <mergeCells count="8">
    <mergeCell ref="A25:F25"/>
    <mergeCell ref="A28:F28"/>
    <mergeCell ref="A1:F6"/>
    <mergeCell ref="A7:C8"/>
    <mergeCell ref="E7:I7"/>
    <mergeCell ref="E8:I8"/>
    <mergeCell ref="A11:F11"/>
    <mergeCell ref="A20:F20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D70A3-15B6-486C-9A32-7E1A5023F58F}">
  <sheetPr>
    <tabColor theme="2" tint="-0.249977111117893"/>
  </sheetPr>
  <dimension ref="A1:AA12"/>
  <sheetViews>
    <sheetView zoomScale="80" zoomScaleNormal="80" workbookViewId="0">
      <pane xSplit="1" topLeftCell="P1" activePane="topRight" state="frozen"/>
      <selection pane="topRight" activeCell="Y1" sqref="Y1:Y1048576"/>
    </sheetView>
  </sheetViews>
  <sheetFormatPr defaultRowHeight="15" x14ac:dyDescent="0.25"/>
  <cols>
    <col min="1" max="1" width="16" bestFit="1" customWidth="1"/>
    <col min="2" max="2" width="50.85546875" bestFit="1" customWidth="1"/>
    <col min="3" max="3" width="50.85546875" customWidth="1"/>
    <col min="4" max="4" width="13.7109375" bestFit="1" customWidth="1"/>
    <col min="5" max="5" width="9.28515625" bestFit="1" customWidth="1"/>
    <col min="6" max="6" width="15.85546875" bestFit="1" customWidth="1"/>
    <col min="7" max="7" width="20.5703125" bestFit="1" customWidth="1"/>
    <col min="8" max="8" width="18.28515625" bestFit="1" customWidth="1"/>
    <col min="9" max="9" width="25.5703125" bestFit="1" customWidth="1"/>
    <col min="10" max="10" width="21.7109375" bestFit="1" customWidth="1"/>
    <col min="11" max="11" width="23.85546875" bestFit="1" customWidth="1"/>
    <col min="12" max="13" width="18.28515625" customWidth="1"/>
    <col min="14" max="14" width="14.28515625" bestFit="1" customWidth="1"/>
    <col min="15" max="15" width="18.5703125" bestFit="1" customWidth="1"/>
    <col min="16" max="16" width="12.28515625" bestFit="1" customWidth="1"/>
    <col min="18" max="18" width="22.28515625" bestFit="1" customWidth="1"/>
    <col min="19" max="20" width="10.5703125" bestFit="1" customWidth="1"/>
    <col min="21" max="21" width="15.28515625" bestFit="1" customWidth="1"/>
    <col min="22" max="22" width="16" bestFit="1" customWidth="1"/>
    <col min="24" max="24" width="12.85546875" bestFit="1" customWidth="1"/>
    <col min="25" max="25" width="38.7109375" customWidth="1"/>
    <col min="26" max="26" width="20" bestFit="1" customWidth="1"/>
  </cols>
  <sheetData>
    <row r="1" spans="1:27" x14ac:dyDescent="0.25">
      <c r="A1" t="s">
        <v>0</v>
      </c>
      <c r="B1" t="s">
        <v>1</v>
      </c>
      <c r="C1" t="s">
        <v>790</v>
      </c>
      <c r="D1" t="s">
        <v>2</v>
      </c>
      <c r="E1" t="s">
        <v>3</v>
      </c>
      <c r="F1" t="s">
        <v>4</v>
      </c>
      <c r="G1" t="s">
        <v>6</v>
      </c>
      <c r="H1" t="s">
        <v>586</v>
      </c>
      <c r="I1" t="s">
        <v>587</v>
      </c>
      <c r="J1" t="s">
        <v>551</v>
      </c>
      <c r="K1" t="s">
        <v>552</v>
      </c>
      <c r="L1" t="s">
        <v>564</v>
      </c>
      <c r="M1" t="s">
        <v>565</v>
      </c>
      <c r="N1" t="s">
        <v>17</v>
      </c>
      <c r="O1" t="s">
        <v>19</v>
      </c>
      <c r="P1" t="s">
        <v>294</v>
      </c>
      <c r="Q1" t="s">
        <v>28</v>
      </c>
      <c r="R1" t="s">
        <v>29</v>
      </c>
      <c r="S1" t="s">
        <v>30</v>
      </c>
      <c r="T1" t="s">
        <v>490</v>
      </c>
      <c r="U1" t="s">
        <v>40</v>
      </c>
      <c r="V1" t="s">
        <v>31</v>
      </c>
      <c r="W1" t="s">
        <v>32</v>
      </c>
      <c r="X1" t="s">
        <v>33</v>
      </c>
      <c r="Y1" t="s">
        <v>770</v>
      </c>
      <c r="Z1" t="s">
        <v>25</v>
      </c>
      <c r="AA1" t="s">
        <v>27</v>
      </c>
    </row>
    <row r="2" spans="1:27" x14ac:dyDescent="0.25">
      <c r="A2" t="s">
        <v>742</v>
      </c>
      <c r="B2" t="s">
        <v>471</v>
      </c>
      <c r="C2" s="4" t="s">
        <v>807</v>
      </c>
      <c r="D2">
        <v>1</v>
      </c>
      <c r="E2">
        <v>18</v>
      </c>
      <c r="F2" t="s">
        <v>65</v>
      </c>
      <c r="G2" t="s">
        <v>548</v>
      </c>
      <c r="H2" t="s">
        <v>556</v>
      </c>
      <c r="I2" t="s">
        <v>562</v>
      </c>
      <c r="J2" t="s">
        <v>14</v>
      </c>
      <c r="K2" t="s">
        <v>563</v>
      </c>
      <c r="L2" t="s">
        <v>566</v>
      </c>
      <c r="M2" t="s">
        <v>567</v>
      </c>
      <c r="N2" t="s">
        <v>9</v>
      </c>
      <c r="O2" t="s">
        <v>419</v>
      </c>
      <c r="P2" t="s">
        <v>559</v>
      </c>
      <c r="Q2" t="s">
        <v>123</v>
      </c>
      <c r="R2" t="s">
        <v>496</v>
      </c>
      <c r="S2" t="s">
        <v>512</v>
      </c>
      <c r="T2" t="s">
        <v>39</v>
      </c>
      <c r="U2" t="s">
        <v>41</v>
      </c>
      <c r="V2" t="s">
        <v>568</v>
      </c>
      <c r="W2" t="s">
        <v>569</v>
      </c>
      <c r="X2" t="s">
        <v>520</v>
      </c>
      <c r="Y2" t="e" vm="1">
        <v>#VALUE!</v>
      </c>
      <c r="Z2" t="s">
        <v>572</v>
      </c>
    </row>
    <row r="3" spans="1:27" x14ac:dyDescent="0.25">
      <c r="A3" t="s">
        <v>743</v>
      </c>
      <c r="B3" t="s">
        <v>472</v>
      </c>
      <c r="C3" s="4" t="s">
        <v>808</v>
      </c>
      <c r="D3">
        <v>1</v>
      </c>
      <c r="E3">
        <v>18</v>
      </c>
      <c r="F3" t="s">
        <v>65</v>
      </c>
      <c r="G3" t="s">
        <v>486</v>
      </c>
      <c r="H3" t="s">
        <v>556</v>
      </c>
      <c r="I3" t="s">
        <v>562</v>
      </c>
      <c r="J3" t="s">
        <v>14</v>
      </c>
      <c r="K3" t="s">
        <v>582</v>
      </c>
      <c r="L3" t="s">
        <v>69</v>
      </c>
      <c r="M3" t="s">
        <v>69</v>
      </c>
      <c r="N3" t="s">
        <v>9</v>
      </c>
      <c r="O3" t="s">
        <v>573</v>
      </c>
      <c r="P3" t="s">
        <v>497</v>
      </c>
      <c r="Q3" t="s">
        <v>123</v>
      </c>
      <c r="R3" t="s">
        <v>496</v>
      </c>
      <c r="S3" t="s">
        <v>512</v>
      </c>
      <c r="T3" t="s">
        <v>39</v>
      </c>
      <c r="U3" t="s">
        <v>41</v>
      </c>
      <c r="V3" t="s">
        <v>428</v>
      </c>
      <c r="W3" t="s">
        <v>574</v>
      </c>
      <c r="X3" t="s">
        <v>85</v>
      </c>
      <c r="Y3" t="e" vm="2">
        <v>#VALUE!</v>
      </c>
      <c r="Z3" t="s">
        <v>575</v>
      </c>
    </row>
    <row r="4" spans="1:27" x14ac:dyDescent="0.25">
      <c r="A4" t="s">
        <v>744</v>
      </c>
      <c r="B4" t="s">
        <v>473</v>
      </c>
      <c r="C4" s="4" t="s">
        <v>809</v>
      </c>
      <c r="D4">
        <v>1</v>
      </c>
      <c r="E4">
        <v>18</v>
      </c>
      <c r="F4" t="s">
        <v>65</v>
      </c>
      <c r="G4" t="s">
        <v>486</v>
      </c>
      <c r="H4" t="s">
        <v>556</v>
      </c>
      <c r="I4" t="s">
        <v>562</v>
      </c>
      <c r="J4" t="s">
        <v>14</v>
      </c>
      <c r="K4" t="s">
        <v>581</v>
      </c>
      <c r="L4" t="s">
        <v>69</v>
      </c>
      <c r="M4" t="s">
        <v>69</v>
      </c>
      <c r="N4" t="s">
        <v>9</v>
      </c>
      <c r="O4" t="s">
        <v>576</v>
      </c>
      <c r="P4" t="s">
        <v>497</v>
      </c>
      <c r="Q4" t="s">
        <v>123</v>
      </c>
      <c r="R4" t="s">
        <v>496</v>
      </c>
      <c r="S4" t="s">
        <v>512</v>
      </c>
      <c r="T4" t="s">
        <v>39</v>
      </c>
      <c r="U4" t="s">
        <v>41</v>
      </c>
      <c r="V4" t="s">
        <v>577</v>
      </c>
      <c r="W4" t="s">
        <v>578</v>
      </c>
      <c r="X4" t="s">
        <v>85</v>
      </c>
      <c r="Y4" t="e" vm="3">
        <v>#VALUE!</v>
      </c>
      <c r="Z4" t="s">
        <v>579</v>
      </c>
    </row>
    <row r="5" spans="1:27" x14ac:dyDescent="0.25">
      <c r="A5" t="s">
        <v>745</v>
      </c>
      <c r="B5" t="s">
        <v>474</v>
      </c>
      <c r="C5" s="4" t="s">
        <v>810</v>
      </c>
      <c r="D5">
        <v>1</v>
      </c>
      <c r="E5">
        <v>20</v>
      </c>
      <c r="F5" t="s">
        <v>561</v>
      </c>
      <c r="G5" t="s">
        <v>20</v>
      </c>
      <c r="H5" t="s">
        <v>556</v>
      </c>
      <c r="I5" t="s">
        <v>557</v>
      </c>
      <c r="J5" t="s">
        <v>14</v>
      </c>
      <c r="K5" t="s">
        <v>580</v>
      </c>
      <c r="L5" t="s">
        <v>69</v>
      </c>
      <c r="M5" t="s">
        <v>69</v>
      </c>
      <c r="N5" t="s">
        <v>9</v>
      </c>
      <c r="O5" t="s">
        <v>558</v>
      </c>
      <c r="P5" t="s">
        <v>559</v>
      </c>
      <c r="Q5" t="s">
        <v>123</v>
      </c>
      <c r="R5" t="s">
        <v>496</v>
      </c>
      <c r="S5" t="s">
        <v>512</v>
      </c>
      <c r="T5" t="s">
        <v>39</v>
      </c>
      <c r="U5" t="s">
        <v>41</v>
      </c>
      <c r="V5" t="s">
        <v>272</v>
      </c>
      <c r="W5" t="s">
        <v>570</v>
      </c>
      <c r="X5" t="s">
        <v>560</v>
      </c>
      <c r="Y5" t="e" vm="4">
        <v>#VALUE!</v>
      </c>
      <c r="Z5" t="s">
        <v>555</v>
      </c>
    </row>
    <row r="6" spans="1:27" x14ac:dyDescent="0.25">
      <c r="A6" t="s">
        <v>746</v>
      </c>
      <c r="B6" t="s">
        <v>475</v>
      </c>
      <c r="C6" s="4" t="s">
        <v>807</v>
      </c>
      <c r="D6">
        <v>1</v>
      </c>
      <c r="E6">
        <v>18</v>
      </c>
      <c r="F6" t="s">
        <v>65</v>
      </c>
      <c r="G6" t="s">
        <v>486</v>
      </c>
      <c r="H6" t="s">
        <v>556</v>
      </c>
      <c r="I6" t="s">
        <v>562</v>
      </c>
      <c r="J6" t="s">
        <v>14</v>
      </c>
      <c r="K6" t="s">
        <v>591</v>
      </c>
      <c r="L6" t="s">
        <v>69</v>
      </c>
      <c r="M6" t="s">
        <v>69</v>
      </c>
      <c r="N6" t="s">
        <v>9</v>
      </c>
      <c r="O6" t="s">
        <v>583</v>
      </c>
      <c r="P6" t="s">
        <v>559</v>
      </c>
      <c r="Q6" t="s">
        <v>123</v>
      </c>
      <c r="R6" t="s">
        <v>496</v>
      </c>
      <c r="S6" t="s">
        <v>512</v>
      </c>
      <c r="T6" t="s">
        <v>584</v>
      </c>
      <c r="U6" t="s">
        <v>41</v>
      </c>
      <c r="V6" t="s">
        <v>577</v>
      </c>
      <c r="W6" t="s">
        <v>585</v>
      </c>
      <c r="X6" t="s">
        <v>198</v>
      </c>
      <c r="Y6" t="e" vm="5">
        <v>#VALUE!</v>
      </c>
      <c r="Z6" t="s">
        <v>572</v>
      </c>
    </row>
    <row r="7" spans="1:27" x14ac:dyDescent="0.25">
      <c r="A7" t="s">
        <v>747</v>
      </c>
      <c r="B7" t="s">
        <v>476</v>
      </c>
      <c r="C7" s="4" t="s">
        <v>809</v>
      </c>
      <c r="D7">
        <v>1</v>
      </c>
      <c r="E7" t="s">
        <v>547</v>
      </c>
      <c r="F7" t="s">
        <v>546</v>
      </c>
      <c r="G7" t="s">
        <v>486</v>
      </c>
      <c r="H7" t="s">
        <v>556</v>
      </c>
      <c r="I7" t="s">
        <v>121</v>
      </c>
      <c r="J7" t="s">
        <v>588</v>
      </c>
      <c r="K7" t="s">
        <v>69</v>
      </c>
      <c r="L7" t="s">
        <v>69</v>
      </c>
      <c r="M7" t="s">
        <v>69</v>
      </c>
      <c r="N7" t="s">
        <v>9</v>
      </c>
      <c r="O7" t="s">
        <v>589</v>
      </c>
      <c r="P7" t="s">
        <v>497</v>
      </c>
      <c r="Q7" t="s">
        <v>123</v>
      </c>
      <c r="R7" t="s">
        <v>496</v>
      </c>
      <c r="S7" t="s">
        <v>512</v>
      </c>
      <c r="T7" t="s">
        <v>39</v>
      </c>
      <c r="U7" t="s">
        <v>41</v>
      </c>
      <c r="V7" t="s">
        <v>428</v>
      </c>
      <c r="W7" t="s">
        <v>590</v>
      </c>
      <c r="X7" t="s">
        <v>440</v>
      </c>
      <c r="Y7" t="e" vm="6">
        <v>#VALUE!</v>
      </c>
      <c r="Z7" t="s">
        <v>579</v>
      </c>
    </row>
    <row r="8" spans="1:27" x14ac:dyDescent="0.25">
      <c r="A8" t="s">
        <v>748</v>
      </c>
      <c r="B8" t="s">
        <v>479</v>
      </c>
      <c r="C8" s="4" t="s">
        <v>807</v>
      </c>
      <c r="D8">
        <v>1</v>
      </c>
      <c r="E8">
        <v>18</v>
      </c>
      <c r="F8" t="s">
        <v>65</v>
      </c>
      <c r="G8" t="s">
        <v>548</v>
      </c>
      <c r="H8" t="s">
        <v>556</v>
      </c>
      <c r="I8" t="s">
        <v>562</v>
      </c>
      <c r="J8" t="s">
        <v>14</v>
      </c>
      <c r="K8" t="s">
        <v>563</v>
      </c>
      <c r="L8" t="s">
        <v>69</v>
      </c>
      <c r="M8" t="s">
        <v>69</v>
      </c>
      <c r="N8" t="s">
        <v>9</v>
      </c>
      <c r="O8" t="s">
        <v>583</v>
      </c>
      <c r="P8" t="s">
        <v>497</v>
      </c>
      <c r="Q8" t="s">
        <v>123</v>
      </c>
      <c r="R8" t="s">
        <v>496</v>
      </c>
      <c r="S8" t="s">
        <v>512</v>
      </c>
      <c r="T8" t="s">
        <v>584</v>
      </c>
      <c r="U8" t="s">
        <v>41</v>
      </c>
      <c r="V8" t="s">
        <v>577</v>
      </c>
      <c r="W8" t="s">
        <v>585</v>
      </c>
      <c r="X8" t="s">
        <v>177</v>
      </c>
      <c r="Y8" t="e" vm="7">
        <v>#VALUE!</v>
      </c>
      <c r="Z8" t="s">
        <v>572</v>
      </c>
    </row>
    <row r="9" spans="1:27" x14ac:dyDescent="0.25">
      <c r="A9" t="s">
        <v>742</v>
      </c>
      <c r="B9" t="s">
        <v>471</v>
      </c>
      <c r="C9" s="4" t="s">
        <v>807</v>
      </c>
      <c r="D9">
        <v>1</v>
      </c>
      <c r="E9">
        <v>18</v>
      </c>
      <c r="F9" t="s">
        <v>65</v>
      </c>
      <c r="G9" t="s">
        <v>548</v>
      </c>
      <c r="H9" t="s">
        <v>556</v>
      </c>
      <c r="I9" t="s">
        <v>562</v>
      </c>
      <c r="J9" t="s">
        <v>14</v>
      </c>
      <c r="K9" t="s">
        <v>563</v>
      </c>
      <c r="L9" t="s">
        <v>566</v>
      </c>
      <c r="M9" t="s">
        <v>567</v>
      </c>
      <c r="N9" t="s">
        <v>9</v>
      </c>
      <c r="O9" t="s">
        <v>419</v>
      </c>
      <c r="P9" t="s">
        <v>497</v>
      </c>
      <c r="Q9" t="s">
        <v>123</v>
      </c>
      <c r="R9" t="s">
        <v>496</v>
      </c>
      <c r="S9" t="s">
        <v>512</v>
      </c>
      <c r="T9" t="s">
        <v>39</v>
      </c>
      <c r="U9" t="s">
        <v>41</v>
      </c>
      <c r="V9" t="s">
        <v>568</v>
      </c>
      <c r="W9" t="s">
        <v>569</v>
      </c>
      <c r="X9" t="s">
        <v>520</v>
      </c>
      <c r="Y9" t="e" vm="1">
        <v>#VALUE!</v>
      </c>
      <c r="Z9" t="s">
        <v>572</v>
      </c>
    </row>
    <row r="10" spans="1:27" x14ac:dyDescent="0.25">
      <c r="A10" t="s">
        <v>771</v>
      </c>
      <c r="B10" t="s">
        <v>480</v>
      </c>
      <c r="C10" s="4" t="s">
        <v>810</v>
      </c>
      <c r="D10">
        <v>1</v>
      </c>
      <c r="E10">
        <v>16</v>
      </c>
      <c r="F10" t="s">
        <v>545</v>
      </c>
      <c r="G10" t="s">
        <v>486</v>
      </c>
      <c r="H10" t="s">
        <v>549</v>
      </c>
      <c r="I10" t="s">
        <v>550</v>
      </c>
      <c r="J10" t="s">
        <v>14</v>
      </c>
      <c r="K10" t="s">
        <v>553</v>
      </c>
      <c r="L10" t="s">
        <v>69</v>
      </c>
      <c r="M10" t="s">
        <v>69</v>
      </c>
      <c r="N10" t="s">
        <v>371</v>
      </c>
      <c r="O10" t="s">
        <v>445</v>
      </c>
      <c r="P10" t="s">
        <v>497</v>
      </c>
      <c r="Q10" t="s">
        <v>123</v>
      </c>
      <c r="R10" t="s">
        <v>496</v>
      </c>
      <c r="S10" t="s">
        <v>376</v>
      </c>
      <c r="T10" t="s">
        <v>532</v>
      </c>
      <c r="U10" t="s">
        <v>41</v>
      </c>
      <c r="V10" t="s">
        <v>568</v>
      </c>
      <c r="W10" t="s">
        <v>571</v>
      </c>
      <c r="X10" t="s">
        <v>554</v>
      </c>
      <c r="Y10" t="e" vm="8">
        <v>#VALUE!</v>
      </c>
      <c r="Z10" t="s">
        <v>555</v>
      </c>
    </row>
    <row r="11" spans="1:27" x14ac:dyDescent="0.25">
      <c r="A11" t="s">
        <v>772</v>
      </c>
      <c r="B11" t="s">
        <v>481</v>
      </c>
      <c r="C11" s="4" t="s">
        <v>811</v>
      </c>
      <c r="D11">
        <v>1</v>
      </c>
      <c r="E11">
        <v>18</v>
      </c>
      <c r="F11" t="s">
        <v>65</v>
      </c>
      <c r="G11" t="s">
        <v>486</v>
      </c>
      <c r="H11" t="s">
        <v>549</v>
      </c>
      <c r="I11" t="s">
        <v>23</v>
      </c>
      <c r="J11" t="s">
        <v>14</v>
      </c>
      <c r="K11" t="s">
        <v>592</v>
      </c>
      <c r="L11" t="s">
        <v>69</v>
      </c>
      <c r="M11" t="s">
        <v>69</v>
      </c>
      <c r="N11" t="s">
        <v>372</v>
      </c>
      <c r="O11" t="s">
        <v>542</v>
      </c>
      <c r="P11" t="s">
        <v>497</v>
      </c>
      <c r="Q11" t="s">
        <v>123</v>
      </c>
      <c r="R11" t="s">
        <v>496</v>
      </c>
      <c r="S11" t="s">
        <v>376</v>
      </c>
      <c r="T11" t="s">
        <v>532</v>
      </c>
      <c r="U11" t="s">
        <v>41</v>
      </c>
      <c r="V11" t="s">
        <v>577</v>
      </c>
      <c r="W11" t="s">
        <v>309</v>
      </c>
      <c r="X11" t="s">
        <v>85</v>
      </c>
      <c r="Y11" t="e" vm="9">
        <v>#VALUE!</v>
      </c>
      <c r="Z11" t="s">
        <v>572</v>
      </c>
    </row>
    <row r="12" spans="1:27" x14ac:dyDescent="0.25">
      <c r="A12" t="s">
        <v>749</v>
      </c>
      <c r="B12" t="s">
        <v>484</v>
      </c>
      <c r="C12" s="4" t="s">
        <v>808</v>
      </c>
      <c r="D12">
        <v>5</v>
      </c>
      <c r="E12">
        <v>26</v>
      </c>
      <c r="F12" t="s">
        <v>593</v>
      </c>
      <c r="G12" t="s">
        <v>20</v>
      </c>
      <c r="H12" t="s">
        <v>556</v>
      </c>
      <c r="I12" t="s">
        <v>595</v>
      </c>
      <c r="J12" t="s">
        <v>14</v>
      </c>
      <c r="K12" t="s">
        <v>580</v>
      </c>
      <c r="L12" t="s">
        <v>69</v>
      </c>
      <c r="M12" t="s">
        <v>69</v>
      </c>
      <c r="N12" t="s">
        <v>9</v>
      </c>
      <c r="O12" t="s">
        <v>594</v>
      </c>
      <c r="P12" t="s">
        <v>497</v>
      </c>
      <c r="Q12" t="s">
        <v>123</v>
      </c>
      <c r="R12" t="s">
        <v>496</v>
      </c>
      <c r="S12" t="s">
        <v>512</v>
      </c>
      <c r="T12" t="s">
        <v>39</v>
      </c>
      <c r="U12" t="s">
        <v>41</v>
      </c>
      <c r="V12" t="s">
        <v>617</v>
      </c>
      <c r="W12" t="s">
        <v>773</v>
      </c>
      <c r="X12" t="s">
        <v>424</v>
      </c>
      <c r="Y12" t="e" vm="10">
        <v>#VALUE!</v>
      </c>
      <c r="Z12" t="s">
        <v>767</v>
      </c>
    </row>
  </sheetData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51AA4-0E19-4F9E-BB80-F43B18D89541}">
  <dimension ref="A1:I48"/>
  <sheetViews>
    <sheetView workbookViewId="0">
      <selection activeCell="A49" sqref="A49"/>
    </sheetView>
  </sheetViews>
  <sheetFormatPr defaultRowHeight="15" x14ac:dyDescent="0.25"/>
  <cols>
    <col min="1" max="1" width="38" bestFit="1" customWidth="1"/>
    <col min="2" max="2" width="34" bestFit="1" customWidth="1"/>
  </cols>
  <sheetData>
    <row r="1" spans="1:9" x14ac:dyDescent="0.25">
      <c r="A1" s="8"/>
      <c r="B1" s="8"/>
      <c r="C1" s="8"/>
      <c r="D1" s="8"/>
      <c r="E1" s="8"/>
      <c r="F1" s="8"/>
    </row>
    <row r="2" spans="1:9" x14ac:dyDescent="0.25">
      <c r="A2" s="8"/>
      <c r="B2" s="8"/>
      <c r="C2" s="8"/>
      <c r="D2" s="8"/>
      <c r="E2" s="8"/>
      <c r="F2" s="8"/>
    </row>
    <row r="3" spans="1:9" x14ac:dyDescent="0.25">
      <c r="A3" s="8"/>
      <c r="B3" s="8"/>
      <c r="C3" s="8"/>
      <c r="D3" s="8"/>
      <c r="E3" s="8"/>
      <c r="F3" s="8"/>
    </row>
    <row r="4" spans="1:9" x14ac:dyDescent="0.25">
      <c r="A4" s="8"/>
      <c r="B4" s="8"/>
      <c r="C4" s="8"/>
      <c r="D4" s="8"/>
      <c r="E4" s="8"/>
      <c r="F4" s="8"/>
    </row>
    <row r="5" spans="1:9" x14ac:dyDescent="0.25">
      <c r="A5" s="8"/>
      <c r="B5" s="8"/>
      <c r="C5" s="8"/>
      <c r="D5" s="8"/>
      <c r="E5" s="8"/>
      <c r="F5" s="8"/>
    </row>
    <row r="6" spans="1:9" x14ac:dyDescent="0.25">
      <c r="A6" s="8"/>
      <c r="B6" s="8"/>
      <c r="C6" s="8"/>
      <c r="D6" s="8"/>
      <c r="E6" s="8"/>
      <c r="F6" s="8"/>
    </row>
    <row r="7" spans="1:9" x14ac:dyDescent="0.25">
      <c r="A7" s="10" t="s">
        <v>742</v>
      </c>
      <c r="B7" s="10"/>
      <c r="C7" s="10"/>
      <c r="E7" s="8"/>
      <c r="F7" s="8"/>
      <c r="G7" s="8"/>
      <c r="H7" s="8"/>
      <c r="I7" s="8"/>
    </row>
    <row r="8" spans="1:9" x14ac:dyDescent="0.25">
      <c r="A8" s="10"/>
      <c r="B8" s="10"/>
      <c r="C8" s="10"/>
      <c r="E8" s="8"/>
      <c r="F8" s="8"/>
      <c r="G8" s="8"/>
      <c r="H8" s="8"/>
      <c r="I8" s="8"/>
    </row>
    <row r="9" spans="1:9" x14ac:dyDescent="0.25">
      <c r="A9" t="s">
        <v>736</v>
      </c>
      <c r="B9" t="str">
        <f>VLOOKUP($A$7,Coax!$1:$1048576,2,FALSE)</f>
        <v>RG-6 18 SOLID CCS CATVP QUAD-SHIELD</v>
      </c>
    </row>
    <row r="10" spans="1:9" x14ac:dyDescent="0.25">
      <c r="A10" t="s">
        <v>741</v>
      </c>
      <c r="B10" t="str">
        <f>VLOOKUP($A$7,Coax!$1:$1048576,26,FALSE)</f>
        <v>CATV</v>
      </c>
    </row>
    <row r="11" spans="1:9" x14ac:dyDescent="0.25">
      <c r="A11" s="7" t="s">
        <v>750</v>
      </c>
      <c r="B11" s="7"/>
      <c r="C11" s="7"/>
      <c r="D11" s="7"/>
      <c r="E11" s="7"/>
      <c r="F11" s="7"/>
    </row>
    <row r="12" spans="1:9" x14ac:dyDescent="0.25">
      <c r="A12" t="s">
        <v>727</v>
      </c>
      <c r="B12" s="3">
        <f>VLOOKUP($A$7,Coax!$1:$1048576,4,FALSE)</f>
        <v>1</v>
      </c>
    </row>
    <row r="13" spans="1:9" x14ac:dyDescent="0.25">
      <c r="A13" t="s">
        <v>728</v>
      </c>
      <c r="B13" s="3">
        <f>VLOOKUP($A$7,Coax!$1:$1048576,5,FALSE)</f>
        <v>18</v>
      </c>
    </row>
    <row r="14" spans="1:9" x14ac:dyDescent="0.25">
      <c r="A14" t="s">
        <v>4</v>
      </c>
      <c r="B14" t="str">
        <f>VLOOKUP($A$7,Coax!$1:$1048576,6,FALSE)</f>
        <v>Solid</v>
      </c>
    </row>
    <row r="15" spans="1:9" x14ac:dyDescent="0.25">
      <c r="A15" t="s">
        <v>729</v>
      </c>
      <c r="B15" t="str">
        <f>VLOOKUP($A$7,Coax!$1:$1048576,7,FALSE)</f>
        <v>Copper Covered Steel</v>
      </c>
    </row>
    <row r="16" spans="1:9" x14ac:dyDescent="0.25">
      <c r="A16" t="s">
        <v>731</v>
      </c>
      <c r="B16" t="str">
        <f>VLOOKUP($A$7,Coax!$1:$1048576,8,FALSE)</f>
        <v>Foam FEP</v>
      </c>
    </row>
    <row r="17" spans="1:6" x14ac:dyDescent="0.25">
      <c r="A17" t="s">
        <v>10</v>
      </c>
      <c r="B17" t="str">
        <f>VLOOKUP($A$7,Coax!$1:$1048576,9,FALSE)</f>
        <v>0.170 in.</v>
      </c>
    </row>
    <row r="18" spans="1:6" x14ac:dyDescent="0.25">
      <c r="A18" s="7" t="s">
        <v>740</v>
      </c>
      <c r="B18" s="7"/>
      <c r="C18" s="7"/>
      <c r="D18" s="7"/>
      <c r="E18" s="7"/>
      <c r="F18" s="7"/>
    </row>
    <row r="19" spans="1:6" x14ac:dyDescent="0.25">
      <c r="A19" t="s">
        <v>551</v>
      </c>
      <c r="B19" t="str">
        <f>VLOOKUP($A$7,Coax!$1:$1048576,10,FALSE)</f>
        <v>Overall 100% AL Foil</v>
      </c>
    </row>
    <row r="20" spans="1:6" x14ac:dyDescent="0.25">
      <c r="A20" t="s">
        <v>552</v>
      </c>
      <c r="B20" t="str">
        <f>VLOOKUP($A$7,Coax!$1:$1048576,11,FALSE)</f>
        <v>60% Aluminum Braid</v>
      </c>
    </row>
    <row r="21" spans="1:6" x14ac:dyDescent="0.25">
      <c r="A21" t="s">
        <v>564</v>
      </c>
      <c r="B21" t="str">
        <f>VLOOKUP($A$7,Coax!$1:$1048576,12,FALSE)</f>
        <v>100% AL Foil</v>
      </c>
    </row>
    <row r="22" spans="1:6" x14ac:dyDescent="0.25">
      <c r="A22" t="s">
        <v>565</v>
      </c>
      <c r="B22" t="str">
        <f>VLOOKUP($A$7,Coax!$1:$1048576,13,FALSE)</f>
        <v>40% Aluminum Braid</v>
      </c>
    </row>
    <row r="23" spans="1:6" x14ac:dyDescent="0.25">
      <c r="A23" s="7" t="s">
        <v>643</v>
      </c>
      <c r="B23" s="7"/>
      <c r="C23" s="7"/>
      <c r="D23" s="7"/>
      <c r="E23" s="7"/>
      <c r="F23" s="7"/>
    </row>
    <row r="24" spans="1:6" x14ac:dyDescent="0.25">
      <c r="A24" t="s">
        <v>17</v>
      </c>
      <c r="B24" t="str">
        <f>VLOOKUP($A$7,Coax!$1:$1048576,14,FALSE)</f>
        <v>Plenum PVC</v>
      </c>
    </row>
    <row r="25" spans="1:6" x14ac:dyDescent="0.25">
      <c r="A25" t="s">
        <v>734</v>
      </c>
      <c r="B25" t="str">
        <f>VLOOKUP($A$7,Coax!$1:$1048576,15,FALSE)</f>
        <v>0.270 in.</v>
      </c>
    </row>
    <row r="26" spans="1:6" x14ac:dyDescent="0.25">
      <c r="A26" t="s">
        <v>735</v>
      </c>
      <c r="B26" t="str">
        <f>VLOOKUP($A$7,Coax!$1:$1048576,16,FALSE)</f>
        <v>Ivory</v>
      </c>
    </row>
    <row r="27" spans="1:6" x14ac:dyDescent="0.25">
      <c r="A27" t="s">
        <v>28</v>
      </c>
      <c r="B27" t="str">
        <f>VLOOKUP($A$7,Coax!$1:$1048576,17,FALSE)</f>
        <v>300 V</v>
      </c>
    </row>
    <row r="28" spans="1:6" x14ac:dyDescent="0.25">
      <c r="A28" t="s">
        <v>29</v>
      </c>
      <c r="B28" t="str">
        <f>VLOOKUP($A$7,Coax!$1:$1048576,18,FALSE)</f>
        <v>`-20 to 60 C</v>
      </c>
    </row>
    <row r="29" spans="1:6" x14ac:dyDescent="0.25">
      <c r="A29" t="s">
        <v>30</v>
      </c>
      <c r="B29" t="str">
        <f>VLOOKUP($A$7,Coax!$1:$1048576,19,FALSE)</f>
        <v>NFPA 262</v>
      </c>
    </row>
    <row r="30" spans="1:6" x14ac:dyDescent="0.25">
      <c r="A30" t="s">
        <v>490</v>
      </c>
      <c r="B30" t="str">
        <f>VLOOKUP($A$7,Coax!$1:$1048576,20,FALSE)</f>
        <v>CMP</v>
      </c>
    </row>
    <row r="31" spans="1:6" x14ac:dyDescent="0.25">
      <c r="A31" t="s">
        <v>40</v>
      </c>
      <c r="B31" t="str">
        <f>VLOOKUP($A$7,Coax!$1:$1048576,21,FALSE)</f>
        <v>Yes</v>
      </c>
    </row>
    <row r="32" spans="1:6" x14ac:dyDescent="0.25">
      <c r="A32" t="s">
        <v>31</v>
      </c>
      <c r="B32" t="str">
        <f>VLOOKUP($A$7,Coax!$1:$1048576,22,FALSE)</f>
        <v>85 lbs</v>
      </c>
    </row>
    <row r="33" spans="1:2" x14ac:dyDescent="0.25">
      <c r="A33" t="s">
        <v>32</v>
      </c>
      <c r="B33" t="str">
        <f>VLOOKUP($A$7,Coax!$1:$1048576,23,FALSE)</f>
        <v>2.700 in.</v>
      </c>
    </row>
    <row r="34" spans="1:2" x14ac:dyDescent="0.25">
      <c r="A34" t="s">
        <v>33</v>
      </c>
      <c r="B34" t="str">
        <f>VLOOKUP($A$7,Coax!$1:$1048576,24,FALSE)</f>
        <v>35 lbs</v>
      </c>
    </row>
    <row r="35" spans="1:2" x14ac:dyDescent="0.25">
      <c r="A35" s="8" t="e" vm="11">
        <f>VLOOKUP($A$7,Coax!$1:$1048576,25,FALSE)</f>
        <v>#VALUE!</v>
      </c>
    </row>
    <row r="36" spans="1:2" x14ac:dyDescent="0.25">
      <c r="A36" s="8" t="str">
        <f>VLOOKUP($A$7,Coax!$1:$1048576,24,FALSE)</f>
        <v>35 lbs</v>
      </c>
    </row>
    <row r="37" spans="1:2" x14ac:dyDescent="0.25">
      <c r="A37" s="8" t="str">
        <f>VLOOKUP($A$7,Coax!$1:$1048576,24,FALSE)</f>
        <v>35 lbs</v>
      </c>
    </row>
    <row r="38" spans="1:2" x14ac:dyDescent="0.25">
      <c r="A38" s="8" t="str">
        <f>VLOOKUP($A$7,Coax!$1:$1048576,24,FALSE)</f>
        <v>35 lbs</v>
      </c>
    </row>
    <row r="39" spans="1:2" x14ac:dyDescent="0.25">
      <c r="A39" s="8" t="str">
        <f>VLOOKUP($A$7,Coax!$1:$1048576,24,FALSE)</f>
        <v>35 lbs</v>
      </c>
    </row>
    <row r="40" spans="1:2" x14ac:dyDescent="0.25">
      <c r="A40" s="8" t="str">
        <f>VLOOKUP($A$7,Coax!$1:$1048576,24,FALSE)</f>
        <v>35 lbs</v>
      </c>
    </row>
    <row r="41" spans="1:2" x14ac:dyDescent="0.25">
      <c r="A41" s="8" t="str">
        <f>VLOOKUP($A$7,Coax!$1:$1048576,24,FALSE)</f>
        <v>35 lbs</v>
      </c>
    </row>
    <row r="42" spans="1:2" x14ac:dyDescent="0.25">
      <c r="A42" s="8" t="str">
        <f>VLOOKUP($A$7,Coax!$1:$1048576,24,FALSE)</f>
        <v>35 lbs</v>
      </c>
    </row>
    <row r="43" spans="1:2" x14ac:dyDescent="0.25">
      <c r="A43" s="8" t="str">
        <f>VLOOKUP($A$7,Coax!$1:$1048576,24,FALSE)</f>
        <v>35 lbs</v>
      </c>
    </row>
    <row r="44" spans="1:2" x14ac:dyDescent="0.25">
      <c r="A44" s="8" t="str">
        <f>VLOOKUP($A$7,Coax!$1:$1048576,24,FALSE)</f>
        <v>35 lbs</v>
      </c>
    </row>
    <row r="45" spans="1:2" x14ac:dyDescent="0.25">
      <c r="A45" s="8" t="str">
        <f>VLOOKUP($A$7,Coax!$1:$1048576,24,FALSE)</f>
        <v>35 lbs</v>
      </c>
    </row>
    <row r="46" spans="1:2" x14ac:dyDescent="0.25">
      <c r="A46" s="8" t="str">
        <f>VLOOKUP($A$7,Coax!$1:$1048576,24,FALSE)</f>
        <v>35 lbs</v>
      </c>
    </row>
    <row r="47" spans="1:2" x14ac:dyDescent="0.25">
      <c r="A47" s="8" t="str">
        <f>VLOOKUP($A$7,Coax!$1:$1048576,24,FALSE)</f>
        <v>35 lbs</v>
      </c>
    </row>
    <row r="48" spans="1:2" x14ac:dyDescent="0.25">
      <c r="A48" s="8" t="str">
        <f>VLOOKUP($A$7,Coax!$1:$1048576,24,FALSE)</f>
        <v>35 lbs</v>
      </c>
    </row>
  </sheetData>
  <mergeCells count="8">
    <mergeCell ref="A35:A48"/>
    <mergeCell ref="A23:F23"/>
    <mergeCell ref="A1:F6"/>
    <mergeCell ref="A7:C8"/>
    <mergeCell ref="E7:I7"/>
    <mergeCell ref="E8:I8"/>
    <mergeCell ref="A11:F11"/>
    <mergeCell ref="A18:F1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B0F24-3C19-4F43-AC24-822CCDA25E49}">
  <sheetPr>
    <tabColor rgb="FFFFFF00"/>
  </sheetPr>
  <dimension ref="A1:AD15"/>
  <sheetViews>
    <sheetView zoomScale="70" zoomScaleNormal="70" workbookViewId="0">
      <pane xSplit="1" topLeftCell="C1" activePane="topRight" state="frozen"/>
      <selection pane="topRight" activeCell="O16" sqref="O16"/>
    </sheetView>
  </sheetViews>
  <sheetFormatPr defaultRowHeight="15" x14ac:dyDescent="0.25"/>
  <cols>
    <col min="1" max="1" width="14.5703125" bestFit="1" customWidth="1"/>
    <col min="2" max="2" width="43.140625" bestFit="1" customWidth="1"/>
    <col min="3" max="3" width="39.5703125" customWidth="1"/>
    <col min="4" max="4" width="13.7109375" bestFit="1" customWidth="1"/>
    <col min="5" max="6" width="9.28515625" bestFit="1" customWidth="1"/>
    <col min="7" max="7" width="12" bestFit="1" customWidth="1"/>
    <col min="8" max="8" width="14.28515625" bestFit="1" customWidth="1"/>
    <col min="9" max="9" width="19" bestFit="1" customWidth="1"/>
    <col min="10" max="10" width="44.85546875" bestFit="1" customWidth="1"/>
    <col min="11" max="11" width="9.28515625" bestFit="1" customWidth="1"/>
    <col min="12" max="12" width="15.85546875" bestFit="1" customWidth="1"/>
    <col min="13" max="13" width="15.28515625" bestFit="1" customWidth="1"/>
    <col min="14" max="14" width="26.7109375" bestFit="1" customWidth="1"/>
    <col min="15" max="15" width="18.5703125" bestFit="1" customWidth="1"/>
    <col min="16" max="17" width="15.28515625" bestFit="1" customWidth="1"/>
    <col min="18" max="18" width="23.5703125" bestFit="1" customWidth="1"/>
    <col min="19" max="19" width="11.5703125" bestFit="1" customWidth="1"/>
    <col min="20" max="20" width="12" bestFit="1" customWidth="1"/>
    <col min="21" max="21" width="16.85546875" bestFit="1" customWidth="1"/>
    <col min="22" max="23" width="16" bestFit="1" customWidth="1"/>
    <col min="24" max="24" width="12.85546875" bestFit="1" customWidth="1"/>
    <col min="25" max="25" width="15" bestFit="1" customWidth="1"/>
    <col min="26" max="26" width="24.5703125" bestFit="1" customWidth="1"/>
    <col min="27" max="27" width="24.7109375" bestFit="1" customWidth="1"/>
    <col min="28" max="28" width="20.7109375" bestFit="1" customWidth="1"/>
    <col min="29" max="29" width="20.7109375" customWidth="1"/>
    <col min="30" max="30" width="10.7109375" bestFit="1" customWidth="1"/>
  </cols>
  <sheetData>
    <row r="1" spans="1:30" x14ac:dyDescent="0.25">
      <c r="A1" t="s">
        <v>0</v>
      </c>
      <c r="B1" t="s">
        <v>1</v>
      </c>
      <c r="C1" t="s">
        <v>790</v>
      </c>
      <c r="D1" t="s">
        <v>2</v>
      </c>
      <c r="E1" t="s">
        <v>3</v>
      </c>
      <c r="F1" t="s">
        <v>4</v>
      </c>
      <c r="G1" t="s">
        <v>6</v>
      </c>
      <c r="H1" t="s">
        <v>8</v>
      </c>
      <c r="I1" t="s">
        <v>10</v>
      </c>
      <c r="J1" t="s">
        <v>12</v>
      </c>
      <c r="K1" t="s">
        <v>13</v>
      </c>
      <c r="L1" t="s">
        <v>15</v>
      </c>
      <c r="M1" t="s">
        <v>16</v>
      </c>
      <c r="N1" t="s">
        <v>17</v>
      </c>
      <c r="O1" t="s">
        <v>19</v>
      </c>
      <c r="P1" t="s">
        <v>294</v>
      </c>
      <c r="Q1" t="s">
        <v>28</v>
      </c>
      <c r="R1" t="s">
        <v>29</v>
      </c>
      <c r="S1" t="s">
        <v>30</v>
      </c>
      <c r="T1" t="s">
        <v>490</v>
      </c>
      <c r="U1" t="s">
        <v>40</v>
      </c>
      <c r="V1" t="s">
        <v>31</v>
      </c>
      <c r="W1" t="s">
        <v>32</v>
      </c>
      <c r="X1" t="s">
        <v>33</v>
      </c>
      <c r="Y1" t="s">
        <v>34</v>
      </c>
      <c r="Z1" t="s">
        <v>35</v>
      </c>
      <c r="AA1" t="s">
        <v>36</v>
      </c>
      <c r="AB1" t="s">
        <v>25</v>
      </c>
      <c r="AC1" t="s">
        <v>768</v>
      </c>
      <c r="AD1" t="s">
        <v>27</v>
      </c>
    </row>
    <row r="2" spans="1:30" x14ac:dyDescent="0.25">
      <c r="A2" t="s">
        <v>752</v>
      </c>
      <c r="B2" t="s">
        <v>500</v>
      </c>
      <c r="C2" s="4" t="s">
        <v>812</v>
      </c>
      <c r="D2">
        <v>8</v>
      </c>
      <c r="E2" t="s">
        <v>21</v>
      </c>
      <c r="F2" t="s">
        <v>65</v>
      </c>
      <c r="G2" t="s">
        <v>486</v>
      </c>
      <c r="H2" t="s">
        <v>516</v>
      </c>
      <c r="I2" t="s">
        <v>828</v>
      </c>
      <c r="J2" t="s">
        <v>488</v>
      </c>
      <c r="K2" t="s">
        <v>69</v>
      </c>
      <c r="L2" t="s">
        <v>69</v>
      </c>
      <c r="M2" t="s">
        <v>69</v>
      </c>
      <c r="N2" t="s">
        <v>9</v>
      </c>
      <c r="O2" t="s">
        <v>489</v>
      </c>
      <c r="P2" t="s">
        <v>833</v>
      </c>
      <c r="Q2" t="s">
        <v>491</v>
      </c>
      <c r="R2" t="s">
        <v>496</v>
      </c>
      <c r="S2" t="s">
        <v>512</v>
      </c>
      <c r="T2" t="s">
        <v>39</v>
      </c>
      <c r="U2" t="s">
        <v>41</v>
      </c>
      <c r="V2" t="s">
        <v>44</v>
      </c>
      <c r="W2" t="s">
        <v>493</v>
      </c>
      <c r="X2" t="s">
        <v>116</v>
      </c>
      <c r="Y2" t="s">
        <v>494</v>
      </c>
      <c r="Z2" t="s">
        <v>495</v>
      </c>
      <c r="AA2" t="s">
        <v>69</v>
      </c>
      <c r="AB2" t="s">
        <v>510</v>
      </c>
      <c r="AC2" t="e" vm="12">
        <v>#VALUE!</v>
      </c>
    </row>
    <row r="3" spans="1:30" x14ac:dyDescent="0.25">
      <c r="A3" t="s">
        <v>753</v>
      </c>
      <c r="B3" t="s">
        <v>501</v>
      </c>
      <c r="C3" s="4" t="s">
        <v>812</v>
      </c>
      <c r="D3">
        <v>8</v>
      </c>
      <c r="E3" t="s">
        <v>485</v>
      </c>
      <c r="F3" t="s">
        <v>65</v>
      </c>
      <c r="G3" t="s">
        <v>486</v>
      </c>
      <c r="H3" t="s">
        <v>516</v>
      </c>
      <c r="I3" t="s">
        <v>828</v>
      </c>
      <c r="J3" t="s">
        <v>488</v>
      </c>
      <c r="K3" t="s">
        <v>69</v>
      </c>
      <c r="L3" t="s">
        <v>69</v>
      </c>
      <c r="M3" t="s">
        <v>69</v>
      </c>
      <c r="N3" t="s">
        <v>9</v>
      </c>
      <c r="O3" t="s">
        <v>536</v>
      </c>
      <c r="P3" t="s">
        <v>830</v>
      </c>
      <c r="Q3" t="s">
        <v>491</v>
      </c>
      <c r="R3" t="s">
        <v>496</v>
      </c>
      <c r="S3" t="s">
        <v>512</v>
      </c>
      <c r="T3" t="s">
        <v>39</v>
      </c>
      <c r="U3" t="s">
        <v>41</v>
      </c>
      <c r="V3" t="s">
        <v>44</v>
      </c>
      <c r="W3" t="s">
        <v>538</v>
      </c>
      <c r="X3" t="s">
        <v>537</v>
      </c>
      <c r="Y3" t="s">
        <v>515</v>
      </c>
      <c r="Z3" t="s">
        <v>539</v>
      </c>
      <c r="AA3" t="s">
        <v>69</v>
      </c>
      <c r="AB3" t="s">
        <v>510</v>
      </c>
      <c r="AC3" t="e" vm="13">
        <v>#VALUE!</v>
      </c>
    </row>
    <row r="4" spans="1:30" x14ac:dyDescent="0.25">
      <c r="A4" t="s">
        <v>754</v>
      </c>
      <c r="B4" t="s">
        <v>502</v>
      </c>
      <c r="C4" s="4" t="s">
        <v>812</v>
      </c>
      <c r="D4">
        <v>8</v>
      </c>
      <c r="E4" t="s">
        <v>485</v>
      </c>
      <c r="F4" t="s">
        <v>65</v>
      </c>
      <c r="G4" t="s">
        <v>486</v>
      </c>
      <c r="H4" t="s">
        <v>516</v>
      </c>
      <c r="I4" t="s">
        <v>828</v>
      </c>
      <c r="J4" t="s">
        <v>488</v>
      </c>
      <c r="K4" t="s">
        <v>521</v>
      </c>
      <c r="L4" t="s">
        <v>20</v>
      </c>
      <c r="M4" t="s">
        <v>21</v>
      </c>
      <c r="N4" t="s">
        <v>9</v>
      </c>
      <c r="O4" t="s">
        <v>540</v>
      </c>
      <c r="P4" t="s">
        <v>831</v>
      </c>
      <c r="Q4" t="s">
        <v>491</v>
      </c>
      <c r="R4" t="s">
        <v>496</v>
      </c>
      <c r="S4" t="s">
        <v>512</v>
      </c>
      <c r="T4" t="s">
        <v>39</v>
      </c>
      <c r="U4" t="s">
        <v>41</v>
      </c>
      <c r="V4" t="s">
        <v>44</v>
      </c>
      <c r="W4" t="s">
        <v>541</v>
      </c>
      <c r="X4" t="s">
        <v>537</v>
      </c>
      <c r="Y4" t="s">
        <v>515</v>
      </c>
      <c r="Z4" t="s">
        <v>539</v>
      </c>
      <c r="AA4" t="s">
        <v>69</v>
      </c>
      <c r="AB4" t="s">
        <v>510</v>
      </c>
      <c r="AC4" t="e" vm="14">
        <v>#VALUE!</v>
      </c>
    </row>
    <row r="5" spans="1:30" x14ac:dyDescent="0.25">
      <c r="A5" t="s">
        <v>755</v>
      </c>
      <c r="B5" t="s">
        <v>769</v>
      </c>
      <c r="C5" s="4" t="s">
        <v>812</v>
      </c>
      <c r="D5">
        <v>8</v>
      </c>
      <c r="E5" t="s">
        <v>485</v>
      </c>
      <c r="F5" t="s">
        <v>65</v>
      </c>
      <c r="G5" t="s">
        <v>486</v>
      </c>
      <c r="H5" t="s">
        <v>516</v>
      </c>
      <c r="I5" t="s">
        <v>828</v>
      </c>
      <c r="J5" t="s">
        <v>488</v>
      </c>
      <c r="K5" t="s">
        <v>69</v>
      </c>
      <c r="L5" t="s">
        <v>69</v>
      </c>
      <c r="M5" t="s">
        <v>69</v>
      </c>
      <c r="N5" t="s">
        <v>9</v>
      </c>
      <c r="O5" t="s">
        <v>517</v>
      </c>
      <c r="P5" t="s">
        <v>834</v>
      </c>
      <c r="Q5" t="s">
        <v>491</v>
      </c>
      <c r="R5" t="s">
        <v>496</v>
      </c>
      <c r="S5" t="s">
        <v>512</v>
      </c>
      <c r="T5" t="s">
        <v>39</v>
      </c>
      <c r="U5" t="s">
        <v>41</v>
      </c>
      <c r="V5" t="s">
        <v>513</v>
      </c>
      <c r="W5" t="s">
        <v>518</v>
      </c>
      <c r="X5" t="s">
        <v>264</v>
      </c>
      <c r="Y5" t="s">
        <v>515</v>
      </c>
      <c r="Z5" t="s">
        <v>495</v>
      </c>
      <c r="AA5" t="s">
        <v>69</v>
      </c>
      <c r="AB5" t="s">
        <v>510</v>
      </c>
      <c r="AC5" t="e" vm="15">
        <v>#VALUE!</v>
      </c>
    </row>
    <row r="6" spans="1:30" x14ac:dyDescent="0.25">
      <c r="A6" t="s">
        <v>756</v>
      </c>
      <c r="B6" t="s">
        <v>503</v>
      </c>
      <c r="C6" s="4" t="s">
        <v>812</v>
      </c>
      <c r="D6">
        <v>8</v>
      </c>
      <c r="E6" t="s">
        <v>485</v>
      </c>
      <c r="F6" t="s">
        <v>65</v>
      </c>
      <c r="G6" t="s">
        <v>486</v>
      </c>
      <c r="H6" t="s">
        <v>516</v>
      </c>
      <c r="I6" t="s">
        <v>828</v>
      </c>
      <c r="J6" t="s">
        <v>488</v>
      </c>
      <c r="K6" t="s">
        <v>521</v>
      </c>
      <c r="L6" t="s">
        <v>20</v>
      </c>
      <c r="M6" t="s">
        <v>522</v>
      </c>
      <c r="N6" t="s">
        <v>371</v>
      </c>
      <c r="O6" t="s">
        <v>526</v>
      </c>
      <c r="P6" t="s">
        <v>497</v>
      </c>
      <c r="Q6" t="s">
        <v>491</v>
      </c>
      <c r="R6" t="s">
        <v>496</v>
      </c>
      <c r="S6" t="s">
        <v>512</v>
      </c>
      <c r="T6" t="s">
        <v>39</v>
      </c>
      <c r="U6" t="s">
        <v>41</v>
      </c>
      <c r="V6" t="s">
        <v>44</v>
      </c>
      <c r="W6" t="s">
        <v>523</v>
      </c>
      <c r="X6" t="s">
        <v>537</v>
      </c>
      <c r="Y6" t="s">
        <v>515</v>
      </c>
      <c r="Z6" t="s">
        <v>539</v>
      </c>
      <c r="AA6" t="s">
        <v>69</v>
      </c>
      <c r="AB6" t="s">
        <v>510</v>
      </c>
      <c r="AC6" t="e" vm="16">
        <v>#VALUE!</v>
      </c>
    </row>
    <row r="7" spans="1:30" x14ac:dyDescent="0.25">
      <c r="A7" t="s">
        <v>751</v>
      </c>
      <c r="B7" t="s">
        <v>477</v>
      </c>
      <c r="C7" s="4" t="s">
        <v>812</v>
      </c>
      <c r="D7">
        <v>8</v>
      </c>
      <c r="E7" t="s">
        <v>21</v>
      </c>
      <c r="F7" t="s">
        <v>65</v>
      </c>
      <c r="G7" t="s">
        <v>486</v>
      </c>
      <c r="H7" t="s">
        <v>487</v>
      </c>
      <c r="I7" t="s">
        <v>828</v>
      </c>
      <c r="J7" t="s">
        <v>488</v>
      </c>
      <c r="K7" t="s">
        <v>69</v>
      </c>
      <c r="L7" t="s">
        <v>69</v>
      </c>
      <c r="M7" t="s">
        <v>69</v>
      </c>
      <c r="N7" t="s">
        <v>371</v>
      </c>
      <c r="O7" t="s">
        <v>489</v>
      </c>
      <c r="P7" t="s">
        <v>832</v>
      </c>
      <c r="Q7" t="s">
        <v>491</v>
      </c>
      <c r="R7" t="s">
        <v>496</v>
      </c>
      <c r="S7" t="s">
        <v>531</v>
      </c>
      <c r="T7" t="s">
        <v>492</v>
      </c>
      <c r="U7" t="s">
        <v>41</v>
      </c>
      <c r="V7" t="s">
        <v>44</v>
      </c>
      <c r="W7" t="s">
        <v>493</v>
      </c>
      <c r="X7" t="s">
        <v>116</v>
      </c>
      <c r="Y7" t="s">
        <v>494</v>
      </c>
      <c r="Z7" t="s">
        <v>495</v>
      </c>
      <c r="AA7" t="s">
        <v>69</v>
      </c>
      <c r="AB7" t="s">
        <v>510</v>
      </c>
      <c r="AC7" t="e" vm="12">
        <v>#VALUE!</v>
      </c>
    </row>
    <row r="8" spans="1:30" x14ac:dyDescent="0.25">
      <c r="A8" t="s">
        <v>757</v>
      </c>
      <c r="B8" t="s">
        <v>504</v>
      </c>
      <c r="C8" s="4" t="s">
        <v>812</v>
      </c>
      <c r="D8">
        <v>8</v>
      </c>
      <c r="E8" t="s">
        <v>21</v>
      </c>
      <c r="F8" t="s">
        <v>65</v>
      </c>
      <c r="G8" t="s">
        <v>486</v>
      </c>
      <c r="H8" t="s">
        <v>487</v>
      </c>
      <c r="I8" t="s">
        <v>828</v>
      </c>
      <c r="J8" t="s">
        <v>488</v>
      </c>
      <c r="K8" t="s">
        <v>69</v>
      </c>
      <c r="L8" t="s">
        <v>69</v>
      </c>
      <c r="M8" t="s">
        <v>69</v>
      </c>
      <c r="N8" t="s">
        <v>371</v>
      </c>
      <c r="O8" t="s">
        <v>524</v>
      </c>
      <c r="P8" t="s">
        <v>498</v>
      </c>
      <c r="Q8" t="s">
        <v>491</v>
      </c>
      <c r="R8" t="s">
        <v>496</v>
      </c>
      <c r="S8" t="s">
        <v>531</v>
      </c>
      <c r="T8" t="s">
        <v>492</v>
      </c>
      <c r="U8" t="s">
        <v>41</v>
      </c>
      <c r="V8" t="s">
        <v>520</v>
      </c>
      <c r="W8" t="s">
        <v>525</v>
      </c>
      <c r="X8" t="s">
        <v>177</v>
      </c>
      <c r="Y8" t="s">
        <v>494</v>
      </c>
      <c r="Z8" t="s">
        <v>511</v>
      </c>
      <c r="AA8" t="s">
        <v>69</v>
      </c>
      <c r="AB8" t="s">
        <v>510</v>
      </c>
      <c r="AC8" t="e" vm="12">
        <v>#VALUE!</v>
      </c>
    </row>
    <row r="9" spans="1:30" x14ac:dyDescent="0.25">
      <c r="A9" t="s">
        <v>758</v>
      </c>
      <c r="B9" t="s">
        <v>506</v>
      </c>
      <c r="C9" s="4" t="s">
        <v>812</v>
      </c>
      <c r="D9">
        <v>8</v>
      </c>
      <c r="E9" t="s">
        <v>21</v>
      </c>
      <c r="F9" t="s">
        <v>65</v>
      </c>
      <c r="G9" t="s">
        <v>486</v>
      </c>
      <c r="H9" t="s">
        <v>487</v>
      </c>
      <c r="I9" t="s">
        <v>828</v>
      </c>
      <c r="J9" t="s">
        <v>488</v>
      </c>
      <c r="K9" t="s">
        <v>69</v>
      </c>
      <c r="L9" t="s">
        <v>69</v>
      </c>
      <c r="M9" t="s">
        <v>69</v>
      </c>
      <c r="N9" t="s">
        <v>527</v>
      </c>
      <c r="O9" t="s">
        <v>526</v>
      </c>
      <c r="P9" t="s">
        <v>497</v>
      </c>
      <c r="Q9" t="s">
        <v>491</v>
      </c>
      <c r="R9" t="s">
        <v>496</v>
      </c>
      <c r="S9" t="s">
        <v>528</v>
      </c>
      <c r="T9" t="s">
        <v>69</v>
      </c>
      <c r="U9" t="s">
        <v>41</v>
      </c>
      <c r="V9" t="s">
        <v>520</v>
      </c>
      <c r="W9" t="s">
        <v>529</v>
      </c>
      <c r="X9" t="s">
        <v>255</v>
      </c>
      <c r="Y9" t="s">
        <v>494</v>
      </c>
      <c r="Z9" t="s">
        <v>495</v>
      </c>
      <c r="AA9" t="s">
        <v>69</v>
      </c>
      <c r="AB9" t="s">
        <v>510</v>
      </c>
      <c r="AC9" t="e" vm="12">
        <v>#VALUE!</v>
      </c>
    </row>
    <row r="10" spans="1:30" x14ac:dyDescent="0.25">
      <c r="A10" t="s">
        <v>759</v>
      </c>
      <c r="B10" t="s">
        <v>505</v>
      </c>
      <c r="C10" s="4" t="s">
        <v>812</v>
      </c>
      <c r="D10">
        <v>8</v>
      </c>
      <c r="E10" t="s">
        <v>485</v>
      </c>
      <c r="F10" t="s">
        <v>65</v>
      </c>
      <c r="G10" t="s">
        <v>486</v>
      </c>
      <c r="H10" t="s">
        <v>487</v>
      </c>
      <c r="I10" t="s">
        <v>828</v>
      </c>
      <c r="J10" t="s">
        <v>488</v>
      </c>
      <c r="K10" t="s">
        <v>69</v>
      </c>
      <c r="L10" t="s">
        <v>69</v>
      </c>
      <c r="M10" t="s">
        <v>69</v>
      </c>
      <c r="N10" t="s">
        <v>371</v>
      </c>
      <c r="O10" t="s">
        <v>543</v>
      </c>
      <c r="P10" t="s">
        <v>497</v>
      </c>
      <c r="Q10" t="s">
        <v>491</v>
      </c>
      <c r="R10" t="s">
        <v>496</v>
      </c>
      <c r="S10" t="s">
        <v>531</v>
      </c>
      <c r="T10" t="s">
        <v>492</v>
      </c>
      <c r="U10" t="s">
        <v>41</v>
      </c>
      <c r="V10" t="s">
        <v>44</v>
      </c>
      <c r="W10" t="s">
        <v>544</v>
      </c>
      <c r="X10" t="s">
        <v>537</v>
      </c>
      <c r="Y10" t="s">
        <v>515</v>
      </c>
      <c r="Z10" t="s">
        <v>519</v>
      </c>
      <c r="AA10" t="s">
        <v>69</v>
      </c>
      <c r="AB10" t="s">
        <v>510</v>
      </c>
      <c r="AC10" t="e" vm="13">
        <v>#VALUE!</v>
      </c>
    </row>
    <row r="11" spans="1:30" x14ac:dyDescent="0.25">
      <c r="A11" t="s">
        <v>760</v>
      </c>
      <c r="B11" t="s">
        <v>502</v>
      </c>
      <c r="C11" s="4" t="s">
        <v>812</v>
      </c>
      <c r="D11">
        <v>8</v>
      </c>
      <c r="E11" t="s">
        <v>485</v>
      </c>
      <c r="F11" t="s">
        <v>65</v>
      </c>
      <c r="G11" t="s">
        <v>486</v>
      </c>
      <c r="H11" t="s">
        <v>487</v>
      </c>
      <c r="I11" t="s">
        <v>828</v>
      </c>
      <c r="J11" t="s">
        <v>488</v>
      </c>
      <c r="K11" t="s">
        <v>521</v>
      </c>
      <c r="L11" t="s">
        <v>20</v>
      </c>
      <c r="M11" t="s">
        <v>21</v>
      </c>
      <c r="N11" t="s">
        <v>371</v>
      </c>
      <c r="O11" t="s">
        <v>540</v>
      </c>
      <c r="P11" t="s">
        <v>497</v>
      </c>
      <c r="Q11" t="s">
        <v>491</v>
      </c>
      <c r="R11" t="s">
        <v>496</v>
      </c>
      <c r="S11" t="s">
        <v>531</v>
      </c>
      <c r="T11" t="s">
        <v>492</v>
      </c>
      <c r="U11" t="s">
        <v>41</v>
      </c>
      <c r="V11" t="s">
        <v>44</v>
      </c>
      <c r="W11" t="s">
        <v>541</v>
      </c>
      <c r="X11" t="s">
        <v>537</v>
      </c>
      <c r="Y11" t="s">
        <v>515</v>
      </c>
      <c r="Z11" t="s">
        <v>519</v>
      </c>
      <c r="AA11" t="s">
        <v>69</v>
      </c>
      <c r="AB11" t="s">
        <v>510</v>
      </c>
      <c r="AC11" t="e" vm="14">
        <v>#VALUE!</v>
      </c>
    </row>
    <row r="12" spans="1:30" x14ac:dyDescent="0.25">
      <c r="A12" t="s">
        <v>761</v>
      </c>
      <c r="B12" t="s">
        <v>478</v>
      </c>
      <c r="C12" s="4" t="s">
        <v>812</v>
      </c>
      <c r="D12">
        <v>8</v>
      </c>
      <c r="E12" t="s">
        <v>485</v>
      </c>
      <c r="F12" t="s">
        <v>65</v>
      </c>
      <c r="G12" t="s">
        <v>486</v>
      </c>
      <c r="H12" t="s">
        <v>487</v>
      </c>
      <c r="I12" t="s">
        <v>828</v>
      </c>
      <c r="J12" t="s">
        <v>488</v>
      </c>
      <c r="K12" t="s">
        <v>69</v>
      </c>
      <c r="L12" t="s">
        <v>69</v>
      </c>
      <c r="M12" t="s">
        <v>69</v>
      </c>
      <c r="N12" t="s">
        <v>371</v>
      </c>
      <c r="O12" t="s">
        <v>458</v>
      </c>
      <c r="P12" t="s">
        <v>829</v>
      </c>
      <c r="Q12" t="s">
        <v>491</v>
      </c>
      <c r="R12" t="s">
        <v>496</v>
      </c>
      <c r="S12" t="s">
        <v>531</v>
      </c>
      <c r="T12" t="s">
        <v>492</v>
      </c>
      <c r="U12" t="s">
        <v>41</v>
      </c>
      <c r="V12" t="s">
        <v>513</v>
      </c>
      <c r="W12" t="s">
        <v>514</v>
      </c>
      <c r="X12" t="s">
        <v>177</v>
      </c>
      <c r="Y12" t="s">
        <v>515</v>
      </c>
      <c r="Z12" t="s">
        <v>511</v>
      </c>
      <c r="AA12" t="s">
        <v>69</v>
      </c>
      <c r="AB12" t="s">
        <v>510</v>
      </c>
      <c r="AC12" t="e" vm="15">
        <v>#VALUE!</v>
      </c>
    </row>
    <row r="13" spans="1:30" x14ac:dyDescent="0.25">
      <c r="A13" t="s">
        <v>762</v>
      </c>
      <c r="B13" t="s">
        <v>507</v>
      </c>
      <c r="C13" s="4" t="s">
        <v>812</v>
      </c>
      <c r="D13">
        <v>8</v>
      </c>
      <c r="E13" t="s">
        <v>485</v>
      </c>
      <c r="F13" t="s">
        <v>65</v>
      </c>
      <c r="G13" t="s">
        <v>486</v>
      </c>
      <c r="H13" t="s">
        <v>487</v>
      </c>
      <c r="I13" t="s">
        <v>828</v>
      </c>
      <c r="J13" t="s">
        <v>488</v>
      </c>
      <c r="K13" t="s">
        <v>521</v>
      </c>
      <c r="L13" t="s">
        <v>20</v>
      </c>
      <c r="M13" t="s">
        <v>21</v>
      </c>
      <c r="N13" t="s">
        <v>371</v>
      </c>
      <c r="O13" t="s">
        <v>542</v>
      </c>
      <c r="P13" t="s">
        <v>499</v>
      </c>
      <c r="Q13" t="s">
        <v>491</v>
      </c>
      <c r="R13" t="s">
        <v>496</v>
      </c>
      <c r="S13" t="s">
        <v>531</v>
      </c>
      <c r="T13" t="s">
        <v>492</v>
      </c>
      <c r="U13" t="s">
        <v>41</v>
      </c>
      <c r="V13" t="s">
        <v>44</v>
      </c>
      <c r="W13" t="s">
        <v>514</v>
      </c>
      <c r="X13" t="s">
        <v>537</v>
      </c>
      <c r="Y13" t="s">
        <v>515</v>
      </c>
      <c r="Z13" t="s">
        <v>539</v>
      </c>
      <c r="AA13" t="s">
        <v>69</v>
      </c>
      <c r="AB13" t="s">
        <v>510</v>
      </c>
      <c r="AC13" t="e" vm="16">
        <v>#VALUE!</v>
      </c>
    </row>
    <row r="14" spans="1:30" x14ac:dyDescent="0.25">
      <c r="A14" t="s">
        <v>763</v>
      </c>
      <c r="B14" t="s">
        <v>508</v>
      </c>
      <c r="C14" s="4" t="s">
        <v>812</v>
      </c>
      <c r="D14">
        <v>8</v>
      </c>
      <c r="E14" t="s">
        <v>485</v>
      </c>
      <c r="F14" t="s">
        <v>65</v>
      </c>
      <c r="G14" t="s">
        <v>486</v>
      </c>
      <c r="H14" t="s">
        <v>487</v>
      </c>
      <c r="I14" t="s">
        <v>828</v>
      </c>
      <c r="J14" t="s">
        <v>488</v>
      </c>
      <c r="K14" t="s">
        <v>69</v>
      </c>
      <c r="L14" t="s">
        <v>69</v>
      </c>
      <c r="M14" t="s">
        <v>69</v>
      </c>
      <c r="N14" t="s">
        <v>527</v>
      </c>
      <c r="O14" t="s">
        <v>530</v>
      </c>
      <c r="P14" t="s">
        <v>497</v>
      </c>
      <c r="Q14" t="s">
        <v>491</v>
      </c>
      <c r="R14" t="s">
        <v>496</v>
      </c>
      <c r="S14" t="s">
        <v>376</v>
      </c>
      <c r="T14" t="s">
        <v>533</v>
      </c>
      <c r="U14" t="s">
        <v>41</v>
      </c>
      <c r="V14" t="s">
        <v>520</v>
      </c>
      <c r="W14" t="s">
        <v>534</v>
      </c>
      <c r="X14" t="s">
        <v>163</v>
      </c>
      <c r="Y14" t="s">
        <v>535</v>
      </c>
      <c r="Z14" t="s">
        <v>495</v>
      </c>
      <c r="AA14" t="s">
        <v>69</v>
      </c>
      <c r="AB14" t="s">
        <v>510</v>
      </c>
      <c r="AC14" t="e" vm="15">
        <v>#VALUE!</v>
      </c>
    </row>
    <row r="15" spans="1:30" x14ac:dyDescent="0.25">
      <c r="A15" t="s">
        <v>764</v>
      </c>
      <c r="B15" t="s">
        <v>509</v>
      </c>
      <c r="C15" s="4" t="s">
        <v>812</v>
      </c>
      <c r="D15">
        <v>8</v>
      </c>
      <c r="E15" t="s">
        <v>485</v>
      </c>
      <c r="F15" t="s">
        <v>65</v>
      </c>
      <c r="G15" t="s">
        <v>486</v>
      </c>
      <c r="H15" t="s">
        <v>487</v>
      </c>
      <c r="I15" t="s">
        <v>828</v>
      </c>
      <c r="J15" t="s">
        <v>488</v>
      </c>
      <c r="K15" t="s">
        <v>69</v>
      </c>
      <c r="L15" t="s">
        <v>69</v>
      </c>
      <c r="M15" t="s">
        <v>69</v>
      </c>
      <c r="N15" t="s">
        <v>527</v>
      </c>
      <c r="O15" t="s">
        <v>526</v>
      </c>
      <c r="P15" t="s">
        <v>497</v>
      </c>
      <c r="Q15" t="s">
        <v>491</v>
      </c>
      <c r="R15" t="s">
        <v>496</v>
      </c>
      <c r="S15" t="s">
        <v>528</v>
      </c>
      <c r="T15" t="s">
        <v>69</v>
      </c>
      <c r="U15" t="s">
        <v>41</v>
      </c>
      <c r="V15" t="s">
        <v>520</v>
      </c>
      <c r="W15" t="s">
        <v>529</v>
      </c>
      <c r="X15" t="s">
        <v>124</v>
      </c>
      <c r="Y15" t="s">
        <v>515</v>
      </c>
      <c r="Z15" t="s">
        <v>495</v>
      </c>
      <c r="AA15" t="s">
        <v>69</v>
      </c>
      <c r="AB15" t="s">
        <v>510</v>
      </c>
      <c r="AC15" t="e" vm="15">
        <v>#VALUE!</v>
      </c>
    </row>
  </sheetData>
  <autoFilter ref="A1:AD15" xr:uid="{EE7B0F24-3C19-4F43-AC24-822CCDA25E49}"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Conductored Cables</vt:lpstr>
      <vt:lpstr>Conductored Template</vt:lpstr>
      <vt:lpstr>Fire Alarm</vt:lpstr>
      <vt:lpstr>Fire Alarm Template</vt:lpstr>
      <vt:lpstr>Water Otter</vt:lpstr>
      <vt:lpstr>Water Otter Template</vt:lpstr>
      <vt:lpstr>Coax</vt:lpstr>
      <vt:lpstr>Coax Template</vt:lpstr>
      <vt:lpstr>Category Cables</vt:lpstr>
      <vt:lpstr>Category Cable Template</vt:lpstr>
      <vt:lpstr>Access Control - Life Safety</vt:lpstr>
      <vt:lpstr>AC-LS Template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Courtwright</dc:creator>
  <cp:lastModifiedBy>Joseph Shape</cp:lastModifiedBy>
  <dcterms:created xsi:type="dcterms:W3CDTF">2023-12-15T14:27:41Z</dcterms:created>
  <dcterms:modified xsi:type="dcterms:W3CDTF">2024-06-07T19:21:57Z</dcterms:modified>
</cp:coreProperties>
</file>